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Budget 15-16" sheetId="2" r:id="rId1"/>
    <sheet name="Notes" sheetId="3" r:id="rId2"/>
    <sheet name="14-15 Balance sheet" sheetId="4" r:id="rId3"/>
  </sheets>
  <externalReferences>
    <externalReference r:id="rId4"/>
  </externalReferences>
  <calcPr calcId="145621" concurrentCalc="0"/>
</workbook>
</file>

<file path=xl/calcChain.xml><?xml version="1.0" encoding="utf-8"?>
<calcChain xmlns="http://schemas.openxmlformats.org/spreadsheetml/2006/main">
  <c r="B50" i="3" l="1"/>
  <c r="B11" i="4"/>
  <c r="B10" i="4"/>
  <c r="B8" i="4"/>
  <c r="B9" i="4"/>
  <c r="B12" i="4"/>
  <c r="B16" i="4"/>
  <c r="D9" i="4"/>
  <c r="D10" i="4"/>
  <c r="D11" i="4"/>
  <c r="D12" i="4"/>
  <c r="D14" i="4"/>
  <c r="D16" i="4"/>
  <c r="X21" i="4"/>
  <c r="X26" i="4"/>
  <c r="X28" i="4"/>
  <c r="V21" i="4"/>
  <c r="V26" i="4"/>
  <c r="V28" i="4"/>
  <c r="T21" i="4"/>
  <c r="T26" i="4"/>
  <c r="T28" i="4"/>
  <c r="R21" i="4"/>
  <c r="R26" i="4"/>
  <c r="R28" i="4"/>
  <c r="P21" i="4"/>
  <c r="P26" i="4"/>
  <c r="P28" i="4"/>
  <c r="N21" i="4"/>
  <c r="N26" i="4"/>
  <c r="N28" i="4"/>
  <c r="L21" i="4"/>
  <c r="L26" i="4"/>
  <c r="L28" i="4"/>
  <c r="J21" i="4"/>
  <c r="J25" i="4"/>
  <c r="J26" i="4"/>
  <c r="J28" i="4"/>
  <c r="H21" i="4"/>
  <c r="H26" i="4"/>
  <c r="H28" i="4"/>
  <c r="F21" i="4"/>
  <c r="F12" i="4"/>
  <c r="F16" i="4"/>
  <c r="F25" i="4"/>
  <c r="F26" i="4"/>
  <c r="F28" i="4"/>
  <c r="D21" i="4"/>
  <c r="D25" i="4"/>
  <c r="D26" i="4"/>
  <c r="D28" i="4"/>
  <c r="B21" i="4"/>
  <c r="B25" i="4"/>
  <c r="B26" i="4"/>
  <c r="B28" i="4"/>
  <c r="X12" i="4"/>
  <c r="X16" i="4"/>
  <c r="V12" i="4"/>
  <c r="V16" i="4"/>
  <c r="T10" i="4"/>
  <c r="T12" i="4"/>
  <c r="T16" i="4"/>
  <c r="R12" i="4"/>
  <c r="R16" i="4"/>
  <c r="P12" i="4"/>
  <c r="P16" i="4"/>
  <c r="N12" i="4"/>
  <c r="N16" i="4"/>
  <c r="L12" i="4"/>
  <c r="L16" i="4"/>
  <c r="J10" i="4"/>
  <c r="J12" i="4"/>
  <c r="J16" i="4"/>
  <c r="H12" i="4"/>
  <c r="H16" i="4"/>
  <c r="E13" i="2"/>
  <c r="E18" i="2"/>
  <c r="D35" i="3"/>
  <c r="B35" i="3"/>
  <c r="D28" i="3"/>
  <c r="B28" i="3"/>
  <c r="F19" i="3"/>
  <c r="D19" i="3"/>
  <c r="B19" i="3"/>
  <c r="F11" i="3"/>
  <c r="D11" i="3"/>
  <c r="B11" i="3"/>
  <c r="E19" i="2"/>
  <c r="E24" i="2"/>
  <c r="E41" i="2"/>
  <c r="E39" i="2"/>
  <c r="E71" i="2"/>
  <c r="C27" i="2"/>
  <c r="E23" i="2"/>
  <c r="G27" i="2"/>
  <c r="C13" i="2"/>
  <c r="C28" i="2"/>
  <c r="I27" i="2"/>
  <c r="I13" i="2"/>
  <c r="I28" i="2"/>
  <c r="G13" i="2"/>
  <c r="G28" i="2"/>
  <c r="E20" i="2"/>
  <c r="E27" i="2"/>
  <c r="E28" i="2"/>
  <c r="I75" i="2"/>
  <c r="I40" i="2"/>
  <c r="I42" i="2"/>
  <c r="I77" i="2"/>
  <c r="I79" i="2"/>
  <c r="G75" i="2"/>
  <c r="G40" i="2"/>
  <c r="G42" i="2"/>
  <c r="G77" i="2"/>
  <c r="G79" i="2"/>
  <c r="E47" i="2"/>
  <c r="E75" i="2"/>
  <c r="E32" i="2"/>
  <c r="E38" i="2"/>
  <c r="E40" i="2"/>
  <c r="E42" i="2"/>
  <c r="E77" i="2"/>
  <c r="E79" i="2"/>
  <c r="C75" i="2"/>
  <c r="C40" i="2"/>
  <c r="C42" i="2"/>
  <c r="C77" i="2"/>
  <c r="C79" i="2"/>
</calcChain>
</file>

<file path=xl/comments1.xml><?xml version="1.0" encoding="utf-8"?>
<comments xmlns="http://schemas.openxmlformats.org/spreadsheetml/2006/main">
  <authors>
    <author>chris.kearney</author>
    <author>Lars Christensen</author>
    <author>Chris Kearney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chris.kearney:</t>
        </r>
        <r>
          <rPr>
            <sz val="9"/>
            <color indexed="81"/>
            <rFont val="Tahoma"/>
            <family val="2"/>
          </rPr>
          <t xml:space="preserve">
all fees including ERC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chris.kearney:</t>
        </r>
        <r>
          <rPr>
            <sz val="9"/>
            <color indexed="81"/>
            <rFont val="Tahoma"/>
            <family val="2"/>
          </rPr>
          <t xml:space="preserve">
This is net of ERC fees that were transferred out
</t>
        </r>
      </text>
    </comment>
    <comment ref="G16" authorId="1">
      <text>
        <r>
          <rPr>
            <b/>
            <sz val="9"/>
            <color indexed="81"/>
            <rFont val="Arial"/>
            <family val="2"/>
          </rPr>
          <t xml:space="preserve">this was net
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>chris.kearney:</t>
        </r>
        <r>
          <rPr>
            <sz val="9"/>
            <color indexed="81"/>
            <rFont val="Tahoma"/>
            <family val="2"/>
          </rPr>
          <t xml:space="preserve">
includes $2000 for previous year that was missed
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>chris.kearney:</t>
        </r>
        <r>
          <rPr>
            <sz val="9"/>
            <color indexed="81"/>
            <rFont val="Tahoma"/>
            <family val="2"/>
          </rPr>
          <t xml:space="preserve">
WJ 9600, Oilers 5050 12616, Oil Kings1838, does not reflect costs of OK tickets</t>
        </r>
      </text>
    </comment>
    <comment ref="E24" authorId="2">
      <text>
        <r>
          <rPr>
            <b/>
            <sz val="9"/>
            <color indexed="81"/>
            <rFont val="Tahoma"/>
            <family val="2"/>
          </rPr>
          <t>Chris Kearney:</t>
        </r>
        <r>
          <rPr>
            <sz val="9"/>
            <color indexed="81"/>
            <rFont val="Tahoma"/>
            <family val="2"/>
          </rPr>
          <t xml:space="preserve">
$3K seagate, U19 bus contribution ($1.5K), RAB $2K
</t>
        </r>
      </text>
    </comment>
    <comment ref="E25" authorId="0">
      <text>
        <r>
          <rPr>
            <b/>
            <sz val="9"/>
            <color indexed="81"/>
            <rFont val="Tahoma"/>
            <family val="2"/>
          </rPr>
          <t>chris.kearney:</t>
        </r>
        <r>
          <rPr>
            <sz val="9"/>
            <color indexed="81"/>
            <rFont val="Tahoma"/>
            <family val="2"/>
          </rPr>
          <t xml:space="preserve">
does not reflect ice and other costs
</t>
        </r>
      </text>
    </comment>
    <comment ref="C31" authorId="1">
      <text>
        <r>
          <rPr>
            <b/>
            <sz val="9"/>
            <color indexed="81"/>
            <rFont val="Arial"/>
            <family val="2"/>
          </rPr>
          <t>Lars Christensen:</t>
        </r>
        <r>
          <rPr>
            <sz val="9"/>
            <color indexed="81"/>
            <rFont val="Arial"/>
            <family val="2"/>
          </rPr>
          <t xml:space="preserve">
Per James Keillor - City of Edmonton ice, Silver Ring (included in recoveries), River Cree, Fort Sask, CAC </t>
        </r>
      </text>
    </comment>
    <comment ref="C49" authorId="0">
      <text>
        <r>
          <rPr>
            <b/>
            <sz val="9"/>
            <color indexed="81"/>
            <rFont val="Tahoma"/>
            <family val="2"/>
          </rPr>
          <t>chris.kearney:</t>
        </r>
        <r>
          <rPr>
            <sz val="9"/>
            <color indexed="81"/>
            <rFont val="Tahoma"/>
            <family val="2"/>
          </rPr>
          <t xml:space="preserve">
Does not include SR ref fees</t>
        </r>
      </text>
    </comment>
    <comment ref="E56" authorId="2">
      <text>
        <r>
          <rPr>
            <b/>
            <sz val="9"/>
            <color indexed="81"/>
            <rFont val="Tahoma"/>
            <family val="2"/>
          </rPr>
          <t>Chris Kearney:</t>
        </r>
        <r>
          <rPr>
            <sz val="9"/>
            <color indexed="81"/>
            <rFont val="Tahoma"/>
            <family val="2"/>
          </rPr>
          <t xml:space="preserve">
Rink sign $1.6K, Street signs $1k, Banners $500, Oil king vouchers etc $2k, WJ prizes cash 500
</t>
        </r>
      </text>
    </comment>
    <comment ref="C57" authorId="1">
      <text>
        <r>
          <rPr>
            <b/>
            <sz val="9"/>
            <color indexed="81"/>
            <rFont val="Arial"/>
            <family val="2"/>
          </rPr>
          <t>Lars Christensen:</t>
        </r>
        <r>
          <rPr>
            <sz val="9"/>
            <color indexed="81"/>
            <rFont val="Arial"/>
            <family val="2"/>
          </rPr>
          <t xml:space="preserve">
Assumes some costs for photocopying - costs for brochures in marketing budget</t>
        </r>
      </text>
    </comment>
    <comment ref="C60" authorId="1">
      <text>
        <r>
          <rPr>
            <b/>
            <sz val="9"/>
            <color indexed="81"/>
            <rFont val="Arial"/>
            <family val="2"/>
          </rPr>
          <t>Lars Christensen:</t>
        </r>
        <r>
          <rPr>
            <sz val="9"/>
            <color indexed="81"/>
            <rFont val="Arial"/>
            <family val="2"/>
          </rPr>
          <t xml:space="preserve">
Est. $1,500 for hall rental for AGM, coaches meetings; $50 per month for rental of EFCL(x10)
Year end banquet net cost of $500
Rent Blair Oko space for pictures $500</t>
        </r>
      </text>
    </comment>
    <comment ref="C61" authorId="1">
      <text>
        <r>
          <rPr>
            <b/>
            <sz val="9"/>
            <color indexed="81"/>
            <rFont val="Arial"/>
            <family val="2"/>
          </rPr>
          <t>Lars Christensen:</t>
        </r>
        <r>
          <rPr>
            <sz val="9"/>
            <color indexed="81"/>
            <rFont val="Arial"/>
            <family val="2"/>
          </rPr>
          <t xml:space="preserve">
Estimated as average of last 3 years.</t>
        </r>
      </text>
    </comment>
    <comment ref="E65" authorId="0">
      <text>
        <r>
          <rPr>
            <b/>
            <sz val="9"/>
            <color indexed="81"/>
            <rFont val="Tahoma"/>
            <family val="2"/>
          </rPr>
          <t>chris.kearney:</t>
        </r>
        <r>
          <rPr>
            <sz val="9"/>
            <color indexed="81"/>
            <rFont val="Tahoma"/>
            <family val="2"/>
          </rPr>
          <t xml:space="preserve">
$11K for refs</t>
        </r>
      </text>
    </comment>
    <comment ref="E68" authorId="0">
      <text>
        <r>
          <rPr>
            <b/>
            <sz val="9"/>
            <color indexed="81"/>
            <rFont val="Tahoma"/>
            <family val="2"/>
          </rPr>
          <t>chris.kearney:</t>
        </r>
        <r>
          <rPr>
            <sz val="9"/>
            <color indexed="81"/>
            <rFont val="Tahoma"/>
            <family val="2"/>
          </rPr>
          <t xml:space="preserve">
$9K STM, $13000 Quantum, Gold in net $7532
</t>
        </r>
      </text>
    </comment>
    <comment ref="E69" authorId="0">
      <text>
        <r>
          <rPr>
            <b/>
            <sz val="9"/>
            <color indexed="81"/>
            <rFont val="Tahoma"/>
            <family val="2"/>
          </rPr>
          <t>chris.kearney:</t>
        </r>
        <r>
          <rPr>
            <sz val="9"/>
            <color indexed="81"/>
            <rFont val="Tahoma"/>
            <family val="2"/>
          </rPr>
          <t xml:space="preserve">
Bunny and 3v3 sweaters, goal pads
</t>
        </r>
      </text>
    </comment>
    <comment ref="E71" authorId="0">
      <text>
        <r>
          <rPr>
            <b/>
            <sz val="9"/>
            <color indexed="81"/>
            <rFont val="Tahoma"/>
            <family val="2"/>
          </rPr>
          <t>chris.kearney:</t>
        </r>
        <r>
          <rPr>
            <sz val="9"/>
            <color indexed="81"/>
            <rFont val="Tahoma"/>
            <family val="2"/>
          </rPr>
          <t xml:space="preserve">
trip to canmore $2k, $3K bus to Ft Mac</t>
        </r>
      </text>
    </comment>
  </commentList>
</comments>
</file>

<file path=xl/sharedStrings.xml><?xml version="1.0" encoding="utf-8"?>
<sst xmlns="http://schemas.openxmlformats.org/spreadsheetml/2006/main" count="147" uniqueCount="133">
  <si>
    <t>2013-2014</t>
  </si>
  <si>
    <t>2015-2016</t>
  </si>
  <si>
    <t>2014-2015</t>
  </si>
  <si>
    <t>ACTUAL</t>
  </si>
  <si>
    <t>BUDGET</t>
  </si>
  <si>
    <t>REVENUE</t>
  </si>
  <si>
    <t>Registration   Fees Collected</t>
  </si>
  <si>
    <t>Sub Total</t>
  </si>
  <si>
    <t>ERC player transfers</t>
  </si>
  <si>
    <t xml:space="preserve">Total Player registration </t>
  </si>
  <si>
    <t>Casino</t>
  </si>
  <si>
    <t>Silver Ring Tournament Registration</t>
  </si>
  <si>
    <t>Player Development</t>
  </si>
  <si>
    <t>ERC Player Development support</t>
  </si>
  <si>
    <t xml:space="preserve">Fundraising (not SR) </t>
  </si>
  <si>
    <t>Grants</t>
  </si>
  <si>
    <t>Miscellaneous</t>
  </si>
  <si>
    <t>Provincial Hosting (RAB)</t>
  </si>
  <si>
    <t>Interest Income</t>
  </si>
  <si>
    <t>Total Revenue</t>
  </si>
  <si>
    <t>EXPENSES</t>
  </si>
  <si>
    <t>Ice Expenses</t>
  </si>
  <si>
    <t>City General</t>
  </si>
  <si>
    <t>Silver Ring</t>
  </si>
  <si>
    <t>City 3 v 3</t>
  </si>
  <si>
    <t>River Cree</t>
  </si>
  <si>
    <t>CAC</t>
  </si>
  <si>
    <t>Garrison</t>
  </si>
  <si>
    <t>Other</t>
  </si>
  <si>
    <t>Net Ice Expense</t>
  </si>
  <si>
    <t>Contract position (new)</t>
  </si>
  <si>
    <t>Gym Rental</t>
  </si>
  <si>
    <t>Referee Fees</t>
  </si>
  <si>
    <t>Provincials (Entry fees only)</t>
  </si>
  <si>
    <t>Provincial Hosting Expenses</t>
  </si>
  <si>
    <t>Zone 5 Fees</t>
  </si>
  <si>
    <t>Alberta Winter Games</t>
  </si>
  <si>
    <t>Administration</t>
  </si>
  <si>
    <t>Website</t>
  </si>
  <si>
    <t>Promotion/ Advertising</t>
  </si>
  <si>
    <t>Photocopying &amp; Printing</t>
  </si>
  <si>
    <t>Postage &amp; Delivery</t>
  </si>
  <si>
    <t>Meetings/Socials</t>
  </si>
  <si>
    <t>Trophies &amp; Medals</t>
  </si>
  <si>
    <t>Raffle Prize expesnses</t>
  </si>
  <si>
    <t>Storage</t>
  </si>
  <si>
    <t>Office Supplies</t>
  </si>
  <si>
    <t>Insurance</t>
  </si>
  <si>
    <t>Goalie Clinics/Power Skating</t>
  </si>
  <si>
    <t xml:space="preserve">Ringette Equipment </t>
  </si>
  <si>
    <t>Training and Development (Incl Bunny Initation)</t>
  </si>
  <si>
    <t>Bank Charges</t>
  </si>
  <si>
    <t>Pay Pal charges</t>
  </si>
  <si>
    <t>Goal line fees</t>
  </si>
  <si>
    <t>TOTAL EXPENSES</t>
  </si>
  <si>
    <t xml:space="preserve">     Recovery from ERC</t>
  </si>
  <si>
    <t>RAB Fees Paid</t>
  </si>
  <si>
    <t>Come Try it</t>
    <phoneticPr fontId="9" type="noConversion"/>
  </si>
  <si>
    <t>Total</t>
    <phoneticPr fontId="9" type="noConversion"/>
  </si>
  <si>
    <t>Evaluations</t>
    <phoneticPr fontId="9" type="noConversion"/>
  </si>
  <si>
    <t>Coach/Manager/Ref Development</t>
  </si>
  <si>
    <t>Net Other Expenses</t>
    <phoneticPr fontId="9" type="noConversion"/>
  </si>
  <si>
    <t>NET SURPLUS (DEFICIT)</t>
    <phoneticPr fontId="9" type="noConversion"/>
  </si>
  <si>
    <t>Grocery Cards (net of expenses)</t>
  </si>
  <si>
    <t>Silver Ring Fundraising and Sponsorship</t>
  </si>
  <si>
    <t>Pants (Apparel - net of expenses)</t>
  </si>
  <si>
    <t>1.  Investments *</t>
  </si>
  <si>
    <t>2012-2013</t>
  </si>
  <si>
    <t>2011-2012</t>
  </si>
  <si>
    <t>2009 - 2010</t>
    <phoneticPr fontId="0" type="noConversion"/>
  </si>
  <si>
    <t>2008 - 2009</t>
  </si>
  <si>
    <t>2007 - 2008</t>
  </si>
  <si>
    <t>2006 - 2007</t>
  </si>
  <si>
    <t>2005 - 2006</t>
  </si>
  <si>
    <t>2004 - 2005</t>
  </si>
  <si>
    <t>2003 - 2004</t>
  </si>
  <si>
    <t xml:space="preserve">     General Account - Common Shares </t>
  </si>
  <si>
    <t xml:space="preserve">     Silver Ring - Common Shares</t>
  </si>
  <si>
    <t xml:space="preserve">     Fundraiser Account - Common Share</t>
  </si>
  <si>
    <t xml:space="preserve">                                      </t>
  </si>
  <si>
    <t>2.  Satellite Accounts</t>
  </si>
  <si>
    <t xml:space="preserve">     Silver Ring Account</t>
  </si>
  <si>
    <t xml:space="preserve">     Casino Account - BMO</t>
  </si>
  <si>
    <t xml:space="preserve">     Casino Account - CWB</t>
  </si>
  <si>
    <t xml:space="preserve">     Fundraiser Account</t>
  </si>
  <si>
    <t xml:space="preserve">     Gayle Shaw Memorial Fund</t>
  </si>
  <si>
    <t>3. Accounts Receivable</t>
  </si>
  <si>
    <t>City of Edmonton - Community Investment Operating</t>
  </si>
  <si>
    <t>NARRA - refund of 2013/14 retainer</t>
  </si>
  <si>
    <t>City of Edmonton - estimated rebate for minor ice rental</t>
  </si>
  <si>
    <t>Ringette Alberta - playoff ice recovery</t>
  </si>
  <si>
    <t>Fundraiser Account - NSF Cheque</t>
  </si>
  <si>
    <t>4.  Prepaid Expenses</t>
  </si>
  <si>
    <t>Deposit for Waterpark - Silver Ring 2015</t>
  </si>
  <si>
    <t>Pakmail (post office box rental)</t>
  </si>
  <si>
    <t>Silver Ring supplies - 2015</t>
  </si>
  <si>
    <t>Budget Storage - May - July 2014 (equipment)</t>
  </si>
  <si>
    <t>5.  Equipment</t>
  </si>
  <si>
    <t>Most equipment purchased are not of a capital nature (with the exception of</t>
  </si>
  <si>
    <t>the shot clocks) and are currently being expensed on a cash basis.</t>
  </si>
  <si>
    <t>An inventory log is maintained for control purposes.</t>
  </si>
  <si>
    <t>Shot clocks purchased each year have been depreciated on a straight line basis</t>
  </si>
  <si>
    <t xml:space="preserve">using a useful life of 5 years.  With the exception of a few shot clocks held in inventory, </t>
  </si>
  <si>
    <t>all other shot clocks have been installed in City of Edmonton arenas, and are no longer</t>
  </si>
  <si>
    <t>property of EFCLRA.  Shot clocks in inventory are now considered fully depreciated.</t>
  </si>
  <si>
    <t>6.  Silver Ring</t>
  </si>
  <si>
    <t xml:space="preserve">Total Expenses </t>
  </si>
  <si>
    <t>Net profit</t>
  </si>
  <si>
    <t>7. Grocery Cards</t>
  </si>
  <si>
    <t>Total Expenses</t>
  </si>
  <si>
    <t>NOTES TO THE FINANCIAL STATEMENTS</t>
  </si>
  <si>
    <t>(Unaudited)</t>
  </si>
  <si>
    <t>2002 - 2003</t>
  </si>
  <si>
    <t>ASSETS</t>
  </si>
  <si>
    <t xml:space="preserve">     Cash (General Account Servus/Paypal)</t>
  </si>
  <si>
    <t xml:space="preserve">     Investments (Note 1)</t>
  </si>
  <si>
    <t xml:space="preserve">     Satellite Accounts (Note 2)</t>
  </si>
  <si>
    <t xml:space="preserve">     Accounts Receivable (Note 3)</t>
  </si>
  <si>
    <t xml:space="preserve">     Prepaid Expenses (Note 4)</t>
  </si>
  <si>
    <t xml:space="preserve">     Equipment (Note 5)</t>
  </si>
  <si>
    <t>LIABILITIES</t>
  </si>
  <si>
    <t xml:space="preserve">     Accounts Payable</t>
  </si>
  <si>
    <t>MEMBERS' EQUITY</t>
  </si>
  <si>
    <t xml:space="preserve">     Equity in Equipment (Note 5)</t>
  </si>
  <si>
    <t xml:space="preserve">     Surplus</t>
  </si>
  <si>
    <t>ERC final ice payment</t>
  </si>
  <si>
    <t>(* Servus Credit Union profit sharing)</t>
  </si>
  <si>
    <t xml:space="preserve">                                            EDMONTON FEDERATION OF COMMUNITY LEAGUES RINGETTE ASSOCIATION</t>
  </si>
  <si>
    <t>Balance Sheet as of April 30, 2015</t>
  </si>
  <si>
    <t xml:space="preserve">                      (Unaudited)</t>
  </si>
  <si>
    <t>Proposed Budget for 2015/16</t>
  </si>
  <si>
    <t xml:space="preserve">             EDMONTON FEDERATION OF COMMUNITY LEAGUES RINGETTE ASSOCIATION</t>
  </si>
  <si>
    <t xml:space="preserve">            EDMONTON FEDERATION OF COMMUNITY LEAGUES RINGETTE 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</si>
</sst>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Arial"/>
      <family val="2"/>
    </font>
    <font>
      <sz val="9"/>
      <color indexed="81"/>
      <name val="Arial"/>
      <family val="2"/>
    </font>
    <font>
      <b/>
      <sz val="15"/>
      <color theme="3"/>
      <name val="Calibri"/>
      <family val="2"/>
      <scheme val="minor"/>
    </font>
    <font>
      <sz val="9"/>
      <name val="Arial"/>
      <family val="2"/>
    </font>
    <font>
      <sz val="9"/>
      <name val="Tahoma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Tahoma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98">
    <xf numFmtId="0" fontId="0" fillId="0" borderId="0" xfId="0"/>
    <xf numFmtId="0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/>
    <xf numFmtId="164" fontId="11" fillId="0" borderId="0" xfId="0" applyNumberFormat="1" applyFont="1"/>
    <xf numFmtId="0" fontId="11" fillId="0" borderId="0" xfId="0" applyFont="1"/>
    <xf numFmtId="0" fontId="12" fillId="0" borderId="0" xfId="0" applyFont="1" applyAlignment="1">
      <alignment wrapText="1"/>
    </xf>
    <xf numFmtId="0" fontId="12" fillId="0" borderId="0" xfId="0" applyFont="1"/>
    <xf numFmtId="0" fontId="1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15" fontId="11" fillId="0" borderId="0" xfId="0" applyNumberFormat="1" applyFont="1" applyAlignment="1">
      <alignment wrapText="1"/>
    </xf>
    <xf numFmtId="164" fontId="11" fillId="0" borderId="0" xfId="5" applyNumberFormat="1" applyFont="1"/>
    <xf numFmtId="3" fontId="11" fillId="0" borderId="0" xfId="0" applyNumberFormat="1" applyFont="1"/>
    <xf numFmtId="166" fontId="11" fillId="0" borderId="0" xfId="0" applyNumberFormat="1" applyFont="1"/>
    <xf numFmtId="164" fontId="11" fillId="0" borderId="0" xfId="4" applyNumberFormat="1" applyFont="1" applyAlignment="1">
      <alignment horizontal="left"/>
    </xf>
    <xf numFmtId="15" fontId="3" fillId="0" borderId="0" xfId="0" applyNumberFormat="1" applyFont="1" applyAlignment="1">
      <alignment wrapText="1"/>
    </xf>
    <xf numFmtId="0" fontId="13" fillId="0" borderId="0" xfId="0" applyFont="1"/>
    <xf numFmtId="164" fontId="3" fillId="0" borderId="0" xfId="5" applyNumberFormat="1" applyFont="1"/>
    <xf numFmtId="166" fontId="3" fillId="0" borderId="0" xfId="0" applyNumberFormat="1" applyFont="1" applyBorder="1"/>
    <xf numFmtId="165" fontId="11" fillId="0" borderId="0" xfId="4" applyNumberFormat="1" applyFont="1" applyBorder="1"/>
    <xf numFmtId="164" fontId="3" fillId="0" borderId="0" xfId="4" applyNumberFormat="1" applyFont="1" applyAlignment="1">
      <alignment horizontal="left"/>
    </xf>
    <xf numFmtId="165" fontId="11" fillId="0" borderId="1" xfId="4" applyNumberFormat="1" applyFont="1" applyBorder="1"/>
    <xf numFmtId="166" fontId="11" fillId="0" borderId="0" xfId="0" applyNumberFormat="1" applyFont="1" applyBorder="1"/>
    <xf numFmtId="165" fontId="3" fillId="0" borderId="0" xfId="4" applyNumberFormat="1" applyFont="1" applyAlignment="1">
      <alignment horizontal="center"/>
    </xf>
    <xf numFmtId="166" fontId="3" fillId="0" borderId="0" xfId="0" applyNumberFormat="1" applyFont="1"/>
    <xf numFmtId="165" fontId="11" fillId="0" borderId="0" xfId="4" applyNumberFormat="1" applyFont="1"/>
    <xf numFmtId="166" fontId="11" fillId="0" borderId="1" xfId="0" applyNumberFormat="1" applyFont="1" applyBorder="1"/>
    <xf numFmtId="165" fontId="3" fillId="0" borderId="2" xfId="4" applyNumberFormat="1" applyFont="1" applyBorder="1"/>
    <xf numFmtId="166" fontId="3" fillId="0" borderId="2" xfId="0" applyNumberFormat="1" applyFont="1" applyBorder="1"/>
    <xf numFmtId="165" fontId="3" fillId="0" borderId="1" xfId="4" applyNumberFormat="1" applyFont="1" applyBorder="1"/>
    <xf numFmtId="164" fontId="3" fillId="0" borderId="0" xfId="5" applyNumberFormat="1" applyFont="1" applyBorder="1" applyAlignment="1">
      <alignment horizontal="center"/>
    </xf>
    <xf numFmtId="164" fontId="11" fillId="0" borderId="0" xfId="5" applyNumberFormat="1" applyFont="1" applyAlignment="1">
      <alignment horizontal="left"/>
    </xf>
    <xf numFmtId="165" fontId="11" fillId="0" borderId="1" xfId="5" applyNumberFormat="1" applyFont="1" applyBorder="1"/>
    <xf numFmtId="165" fontId="11" fillId="0" borderId="0" xfId="4" applyNumberFormat="1" applyFont="1" applyBorder="1" applyAlignment="1">
      <alignment horizontal="center"/>
    </xf>
    <xf numFmtId="165" fontId="11" fillId="0" borderId="0" xfId="5" applyNumberFormat="1" applyFont="1"/>
    <xf numFmtId="164" fontId="3" fillId="0" borderId="2" xfId="5" applyNumberFormat="1" applyFont="1" applyBorder="1"/>
    <xf numFmtId="164" fontId="3" fillId="0" borderId="0" xfId="5" applyNumberFormat="1" applyFont="1" applyBorder="1"/>
    <xf numFmtId="0" fontId="13" fillId="0" borderId="0" xfId="0" applyFont="1" applyAlignment="1">
      <alignment wrapText="1"/>
    </xf>
    <xf numFmtId="165" fontId="3" fillId="0" borderId="0" xfId="4" applyNumberFormat="1" applyFont="1"/>
    <xf numFmtId="164" fontId="3" fillId="0" borderId="3" xfId="5" applyNumberFormat="1" applyFont="1" applyBorder="1"/>
    <xf numFmtId="166" fontId="3" fillId="0" borderId="3" xfId="0" applyNumberFormat="1" applyFont="1" applyBorder="1"/>
    <xf numFmtId="0" fontId="12" fillId="0" borderId="0" xfId="0" applyFont="1" applyBorder="1"/>
    <xf numFmtId="3" fontId="11" fillId="0" borderId="0" xfId="0" applyNumberFormat="1" applyFont="1" applyBorder="1"/>
    <xf numFmtId="15" fontId="12" fillId="0" borderId="0" xfId="0" applyNumberFormat="1" applyFont="1"/>
    <xf numFmtId="0" fontId="14" fillId="0" borderId="0" xfId="0" applyFont="1" applyAlignment="1">
      <alignment horizontal="center"/>
    </xf>
    <xf numFmtId="164" fontId="11" fillId="0" borderId="0" xfId="0" applyNumberFormat="1" applyFont="1" applyBorder="1"/>
    <xf numFmtId="164" fontId="12" fillId="0" borderId="0" xfId="0" applyNumberFormat="1" applyFont="1" applyBorder="1"/>
    <xf numFmtId="164" fontId="11" fillId="0" borderId="3" xfId="0" applyNumberFormat="1" applyFont="1" applyBorder="1"/>
    <xf numFmtId="164" fontId="3" fillId="0" borderId="0" xfId="0" applyNumberFormat="1" applyFont="1"/>
    <xf numFmtId="43" fontId="11" fillId="0" borderId="0" xfId="4" applyNumberFormat="1" applyFont="1"/>
    <xf numFmtId="164" fontId="11" fillId="0" borderId="4" xfId="0" applyNumberFormat="1" applyFont="1" applyBorder="1"/>
    <xf numFmtId="41" fontId="11" fillId="0" borderId="0" xfId="0" applyNumberFormat="1" applyFont="1"/>
    <xf numFmtId="41" fontId="11" fillId="0" borderId="0" xfId="4" applyNumberFormat="1" applyFont="1" applyBorder="1"/>
    <xf numFmtId="41" fontId="11" fillId="0" borderId="0" xfId="5" applyNumberFormat="1" applyFont="1"/>
    <xf numFmtId="164" fontId="11" fillId="0" borderId="3" xfId="5" applyNumberFormat="1" applyFont="1" applyBorder="1"/>
    <xf numFmtId="164" fontId="11" fillId="0" borderId="0" xfId="5" applyNumberFormat="1" applyFont="1" applyBorder="1"/>
    <xf numFmtId="0" fontId="11" fillId="0" borderId="0" xfId="0" quotePrefix="1" applyFont="1"/>
    <xf numFmtId="0" fontId="10" fillId="0" borderId="0" xfId="0" applyFont="1" applyAlignment="1">
      <alignment wrapText="1"/>
    </xf>
    <xf numFmtId="0" fontId="11" fillId="0" borderId="0" xfId="0" quotePrefix="1" applyFont="1" applyAlignment="1">
      <alignment wrapText="1"/>
    </xf>
    <xf numFmtId="0" fontId="11" fillId="0" borderId="0" xfId="0" applyFont="1" applyAlignment="1"/>
    <xf numFmtId="0" fontId="12" fillId="0" borderId="0" xfId="0" applyFont="1" applyAlignment="1">
      <alignment horizontal="left"/>
    </xf>
    <xf numFmtId="164" fontId="11" fillId="0" borderId="0" xfId="5" applyNumberFormat="1" applyFont="1" applyAlignment="1">
      <alignment horizontal="center"/>
    </xf>
    <xf numFmtId="0" fontId="11" fillId="0" borderId="0" xfId="0" applyFont="1" applyBorder="1"/>
    <xf numFmtId="0" fontId="11" fillId="0" borderId="0" xfId="0" applyFont="1" applyAlignment="1">
      <alignment horizontal="center"/>
    </xf>
    <xf numFmtId="15" fontId="11" fillId="0" borderId="0" xfId="0" applyNumberFormat="1" applyFont="1"/>
    <xf numFmtId="165" fontId="11" fillId="0" borderId="0" xfId="4" applyNumberFormat="1" applyFont="1" applyAlignment="1">
      <alignment horizontal="left"/>
    </xf>
    <xf numFmtId="165" fontId="11" fillId="0" borderId="1" xfId="4" applyNumberFormat="1" applyFont="1" applyBorder="1" applyAlignment="1">
      <alignment horizontal="left"/>
    </xf>
    <xf numFmtId="164" fontId="11" fillId="0" borderId="1" xfId="5" applyNumberFormat="1" applyFont="1" applyBorder="1" applyAlignment="1">
      <alignment horizontal="center"/>
    </xf>
    <xf numFmtId="164" fontId="11" fillId="0" borderId="1" xfId="5" applyNumberFormat="1" applyFont="1" applyBorder="1"/>
    <xf numFmtId="165" fontId="11" fillId="0" borderId="0" xfId="4" applyNumberFormat="1" applyFont="1" applyAlignment="1">
      <alignment horizontal="center"/>
    </xf>
    <xf numFmtId="165" fontId="12" fillId="0" borderId="0" xfId="4" applyNumberFormat="1" applyFont="1" applyAlignment="1">
      <alignment horizontal="center"/>
    </xf>
    <xf numFmtId="165" fontId="11" fillId="0" borderId="1" xfId="4" applyNumberFormat="1" applyFont="1" applyFill="1" applyBorder="1"/>
    <xf numFmtId="164" fontId="11" fillId="0" borderId="0" xfId="5" applyNumberFormat="1" applyFont="1" applyFill="1" applyBorder="1"/>
    <xf numFmtId="164" fontId="11" fillId="0" borderId="3" xfId="5" applyNumberFormat="1" applyFont="1" applyBorder="1" applyAlignment="1">
      <alignment horizontal="left"/>
    </xf>
    <xf numFmtId="164" fontId="11" fillId="0" borderId="0" xfId="5" applyNumberFormat="1" applyFont="1" applyBorder="1" applyAlignment="1">
      <alignment horizontal="center"/>
    </xf>
    <xf numFmtId="164" fontId="11" fillId="0" borderId="3" xfId="5" applyNumberFormat="1" applyFont="1" applyBorder="1" applyAlignment="1">
      <alignment horizontal="center"/>
    </xf>
    <xf numFmtId="164" fontId="11" fillId="0" borderId="4" xfId="5" applyNumberFormat="1" applyFont="1" applyBorder="1"/>
    <xf numFmtId="164" fontId="11" fillId="0" borderId="1" xfId="5" applyNumberFormat="1" applyFont="1" applyBorder="1" applyAlignment="1">
      <alignment horizontal="left"/>
    </xf>
    <xf numFmtId="164" fontId="11" fillId="0" borderId="2" xfId="5" applyNumberFormat="1" applyFont="1" applyBorder="1" applyAlignment="1">
      <alignment horizontal="left"/>
    </xf>
    <xf numFmtId="164" fontId="11" fillId="0" borderId="2" xfId="5" applyNumberFormat="1" applyFont="1" applyBorder="1" applyAlignment="1">
      <alignment horizontal="center"/>
    </xf>
    <xf numFmtId="164" fontId="11" fillId="0" borderId="2" xfId="5" applyNumberFormat="1" applyFont="1" applyBorder="1"/>
    <xf numFmtId="164" fontId="11" fillId="0" borderId="0" xfId="5" applyNumberFormat="1" applyFont="1" applyFill="1"/>
    <xf numFmtId="164" fontId="11" fillId="0" borderId="3" xfId="0" applyNumberFormat="1" applyFont="1" applyBorder="1" applyAlignment="1">
      <alignment horizontal="left"/>
    </xf>
    <xf numFmtId="164" fontId="11" fillId="0" borderId="0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wrapText="1"/>
    </xf>
    <xf numFmtId="15" fontId="15" fillId="0" borderId="0" xfId="0" applyNumberFormat="1" applyFont="1"/>
    <xf numFmtId="0" fontId="16" fillId="0" borderId="0" xfId="0" applyFont="1"/>
    <xf numFmtId="0" fontId="16" fillId="0" borderId="0" xfId="0" applyFont="1" applyAlignment="1">
      <alignment wrapText="1"/>
    </xf>
    <xf numFmtId="15" fontId="16" fillId="0" borderId="0" xfId="0" applyNumberFormat="1" applyFont="1"/>
  </cellXfs>
  <cellStyles count="6">
    <cellStyle name="Comma" xfId="4" builtinId="3"/>
    <cellStyle name="Comma 2" xfId="2"/>
    <cellStyle name="Currency" xfId="5" builtinId="4"/>
    <cellStyle name="Currency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2014-15%20Budget%20MASTER%20V2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optic 14-15"/>
      <sheetName val="Budget 15-16"/>
      <sheetName val="Balance Sheet 14-15"/>
      <sheetName val="Title Page"/>
      <sheetName val="Budget"/>
      <sheetName val="Fee Increases"/>
      <sheetName val="Rev-Exp Stmt"/>
      <sheetName val="Balance Sheet"/>
      <sheetName val="Notes"/>
      <sheetName val="S. Ring 2014"/>
      <sheetName val="S. Ring 2013"/>
      <sheetName val="S. RING 2012"/>
      <sheetName val="S.RING 2011"/>
      <sheetName val="Chart1"/>
      <sheetName val="S.RING2009"/>
      <sheetName val="Synoptic 13-14"/>
      <sheetName val="Synoptic 12-13"/>
      <sheetName val="Synoptic 11-12"/>
      <sheetName val="Synoptic 10-11"/>
      <sheetName val="Synoptic 09-10"/>
      <sheetName val="Syn 08-09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51">
          <cell r="F51">
            <v>83699.800000000017</v>
          </cell>
        </row>
      </sheetData>
      <sheetData sheetId="7"/>
      <sheetData sheetId="8">
        <row r="8">
          <cell r="C8">
            <v>1571.7199999999998</v>
          </cell>
        </row>
        <row r="18">
          <cell r="C18">
            <v>70161.62</v>
          </cell>
        </row>
        <row r="27">
          <cell r="C27">
            <v>34875.379999999997</v>
          </cell>
        </row>
        <row r="35">
          <cell r="C35">
            <v>1907.8400000000001</v>
          </cell>
        </row>
      </sheetData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0"/>
  <sheetViews>
    <sheetView tabSelected="1" workbookViewId="0">
      <selection activeCell="L41" sqref="L41"/>
    </sheetView>
  </sheetViews>
  <sheetFormatPr defaultRowHeight="12" x14ac:dyDescent="0.2"/>
  <cols>
    <col min="1" max="1" width="19.5703125" style="11" customWidth="1"/>
    <col min="2" max="2" width="1.7109375" style="12" customWidth="1"/>
    <col min="3" max="3" width="13.7109375" style="12" customWidth="1"/>
    <col min="4" max="4" width="2.140625" style="12" customWidth="1"/>
    <col min="5" max="5" width="13" style="12" customWidth="1"/>
    <col min="6" max="6" width="2.85546875" style="12" customWidth="1"/>
    <col min="7" max="7" width="13" style="12" customWidth="1"/>
    <col min="8" max="8" width="2.42578125" style="12" customWidth="1"/>
    <col min="9" max="9" width="12.140625" style="12" customWidth="1"/>
    <col min="10" max="16384" width="9.140625" style="12"/>
  </cols>
  <sheetData>
    <row r="1" spans="1:9" ht="15.75" x14ac:dyDescent="0.25">
      <c r="A1" s="91" t="s">
        <v>131</v>
      </c>
      <c r="B1" s="95"/>
      <c r="C1" s="95"/>
      <c r="D1" s="95"/>
      <c r="E1" s="95"/>
      <c r="F1" s="95"/>
      <c r="G1" s="95"/>
      <c r="H1" s="95"/>
      <c r="I1" s="95"/>
    </row>
    <row r="2" spans="1:9" ht="15.75" x14ac:dyDescent="0.25">
      <c r="A2" s="96"/>
      <c r="B2" s="95"/>
      <c r="C2" s="95"/>
      <c r="D2" s="95"/>
      <c r="E2" s="95"/>
      <c r="F2" s="95"/>
      <c r="G2" s="95"/>
      <c r="H2" s="95"/>
      <c r="I2" s="95"/>
    </row>
    <row r="3" spans="1:9" ht="15.75" x14ac:dyDescent="0.25">
      <c r="A3" s="96"/>
      <c r="B3" s="95"/>
      <c r="C3" s="95"/>
      <c r="D3" s="95"/>
      <c r="E3" s="95" t="s">
        <v>130</v>
      </c>
      <c r="F3" s="95"/>
      <c r="G3" s="95"/>
      <c r="H3" s="95"/>
      <c r="I3" s="95"/>
    </row>
    <row r="4" spans="1:9" ht="15.75" x14ac:dyDescent="0.25">
      <c r="A4" s="96"/>
      <c r="B4" s="97"/>
      <c r="C4" s="97"/>
      <c r="D4" s="95"/>
      <c r="E4" s="95"/>
      <c r="F4" s="95"/>
      <c r="G4" s="95"/>
      <c r="H4" s="95"/>
      <c r="I4" s="95"/>
    </row>
    <row r="5" spans="1:9" x14ac:dyDescent="0.2">
      <c r="I5" s="10"/>
    </row>
    <row r="6" spans="1:9" x14ac:dyDescent="0.2">
      <c r="A6" s="13"/>
      <c r="B6" s="7"/>
      <c r="C6" s="1" t="s">
        <v>1</v>
      </c>
      <c r="D6" s="3"/>
      <c r="E6" s="2" t="s">
        <v>2</v>
      </c>
      <c r="F6" s="3"/>
      <c r="G6" s="1" t="s">
        <v>2</v>
      </c>
      <c r="H6" s="3"/>
      <c r="I6" s="1" t="s">
        <v>0</v>
      </c>
    </row>
    <row r="7" spans="1:9" x14ac:dyDescent="0.2">
      <c r="A7" s="13"/>
      <c r="B7" s="7"/>
      <c r="C7" s="4" t="s">
        <v>4</v>
      </c>
      <c r="D7" s="3"/>
      <c r="E7" s="5" t="s">
        <v>3</v>
      </c>
      <c r="F7" s="5"/>
      <c r="G7" s="4" t="s">
        <v>4</v>
      </c>
      <c r="H7" s="5"/>
      <c r="I7" s="4" t="s">
        <v>3</v>
      </c>
    </row>
    <row r="8" spans="1:9" x14ac:dyDescent="0.2">
      <c r="A8" s="14" t="s">
        <v>5</v>
      </c>
      <c r="C8" s="15"/>
      <c r="D8" s="47"/>
      <c r="G8" s="15"/>
      <c r="I8" s="10"/>
    </row>
    <row r="9" spans="1:9" ht="23.25" x14ac:dyDescent="0.2">
      <c r="A9" s="16" t="s">
        <v>6</v>
      </c>
      <c r="C9" s="17">
        <v>275000</v>
      </c>
      <c r="D9" s="48"/>
      <c r="E9" s="19">
        <v>292260</v>
      </c>
      <c r="F9" s="19"/>
      <c r="G9" s="17">
        <v>235000</v>
      </c>
      <c r="H9" s="19"/>
      <c r="I9" s="20">
        <v>224939.79</v>
      </c>
    </row>
    <row r="10" spans="1:9" ht="9.75" customHeight="1" x14ac:dyDescent="0.2">
      <c r="A10" s="21"/>
      <c r="B10" s="22"/>
      <c r="C10" s="23"/>
      <c r="D10" s="24"/>
      <c r="E10" s="25"/>
      <c r="F10" s="24"/>
      <c r="G10" s="23"/>
      <c r="H10" s="24"/>
      <c r="I10" s="26"/>
    </row>
    <row r="11" spans="1:9" x14ac:dyDescent="0.2">
      <c r="A11" s="21" t="s">
        <v>8</v>
      </c>
      <c r="B11" s="22"/>
      <c r="C11" s="17">
        <v>-30000</v>
      </c>
      <c r="D11" s="24"/>
      <c r="E11" s="25">
        <v>-34823</v>
      </c>
      <c r="F11" s="24"/>
      <c r="G11" s="23"/>
      <c r="H11" s="24"/>
      <c r="I11" s="26"/>
    </row>
    <row r="12" spans="1:9" x14ac:dyDescent="0.2">
      <c r="A12" s="14" t="s">
        <v>56</v>
      </c>
      <c r="C12" s="27">
        <v>-30000</v>
      </c>
      <c r="D12" s="25"/>
      <c r="E12" s="27">
        <v>-28345</v>
      </c>
      <c r="F12" s="28"/>
      <c r="G12" s="27">
        <v>-30000</v>
      </c>
      <c r="H12" s="28"/>
      <c r="I12" s="27">
        <v>-30402</v>
      </c>
    </row>
    <row r="13" spans="1:9" ht="23.25" x14ac:dyDescent="0.2">
      <c r="A13" s="14" t="s">
        <v>9</v>
      </c>
      <c r="B13" s="22"/>
      <c r="C13" s="29">
        <f>SUM(C9:C12)</f>
        <v>215000</v>
      </c>
      <c r="D13" s="30"/>
      <c r="E13" s="30">
        <f>SUM(E9:E12)</f>
        <v>229092</v>
      </c>
      <c r="F13" s="30"/>
      <c r="G13" s="29">
        <f>SUM(G9:G12)</f>
        <v>205000</v>
      </c>
      <c r="H13" s="30"/>
      <c r="I13" s="29">
        <f>SUM(I9:I12)</f>
        <v>194537.79</v>
      </c>
    </row>
    <row r="15" spans="1:9" ht="17.25" customHeight="1" x14ac:dyDescent="0.2">
      <c r="A15" s="13" t="s">
        <v>10</v>
      </c>
      <c r="C15" s="31"/>
      <c r="D15" s="19"/>
      <c r="E15" s="19">
        <v>76917</v>
      </c>
      <c r="F15" s="19"/>
      <c r="G15" s="31">
        <v>75000</v>
      </c>
      <c r="H15" s="19"/>
      <c r="I15" s="29"/>
    </row>
    <row r="16" spans="1:9" ht="33" customHeight="1" x14ac:dyDescent="0.2">
      <c r="A16" s="13" t="s">
        <v>11</v>
      </c>
      <c r="C16" s="31">
        <v>40000</v>
      </c>
      <c r="D16" s="19"/>
      <c r="E16" s="19">
        <v>42300</v>
      </c>
      <c r="F16" s="19"/>
      <c r="G16" s="31">
        <v>15000</v>
      </c>
      <c r="H16" s="19"/>
      <c r="I16" s="31">
        <v>0</v>
      </c>
    </row>
    <row r="17" spans="1:9" ht="39.75" customHeight="1" x14ac:dyDescent="0.2">
      <c r="A17" s="13" t="s">
        <v>64</v>
      </c>
      <c r="C17" s="31">
        <v>15000</v>
      </c>
      <c r="D17" s="19"/>
      <c r="E17" s="19">
        <v>27239</v>
      </c>
      <c r="F17" s="19"/>
      <c r="G17" s="31"/>
      <c r="H17" s="19"/>
      <c r="I17" s="31">
        <v>11983.41</v>
      </c>
    </row>
    <row r="18" spans="1:9" ht="19.5" customHeight="1" x14ac:dyDescent="0.2">
      <c r="A18" s="13" t="s">
        <v>12</v>
      </c>
      <c r="C18" s="31">
        <v>20000</v>
      </c>
      <c r="D18" s="19"/>
      <c r="E18" s="19">
        <f>14860+400</f>
        <v>15260</v>
      </c>
      <c r="F18" s="19"/>
      <c r="G18" s="31">
        <v>1000</v>
      </c>
      <c r="H18" s="19"/>
      <c r="I18" s="31">
        <v>-5378.82</v>
      </c>
    </row>
    <row r="19" spans="1:9" ht="33.75" customHeight="1" x14ac:dyDescent="0.2">
      <c r="A19" s="13" t="s">
        <v>13</v>
      </c>
      <c r="C19" s="31">
        <v>5000</v>
      </c>
      <c r="D19" s="19"/>
      <c r="E19" s="19">
        <f>1709+2142+2000+3500</f>
        <v>9351</v>
      </c>
      <c r="F19" s="19"/>
      <c r="H19" s="19"/>
      <c r="I19" s="10"/>
    </row>
    <row r="20" spans="1:9" x14ac:dyDescent="0.2">
      <c r="A20" s="13" t="s">
        <v>14</v>
      </c>
      <c r="C20" s="31">
        <v>15000</v>
      </c>
      <c r="D20" s="19"/>
      <c r="E20" s="19">
        <f>9460+1638.75+12616.5+200</f>
        <v>23915.25</v>
      </c>
      <c r="F20" s="19"/>
      <c r="G20" s="31">
        <v>12000</v>
      </c>
      <c r="H20" s="19"/>
      <c r="I20" s="31">
        <v>11438.38</v>
      </c>
    </row>
    <row r="21" spans="1:9" x14ac:dyDescent="0.2">
      <c r="A21" s="13" t="s">
        <v>15</v>
      </c>
      <c r="C21" s="31">
        <v>10000</v>
      </c>
      <c r="D21" s="19"/>
      <c r="E21" s="19">
        <v>17000</v>
      </c>
      <c r="F21" s="19"/>
      <c r="H21" s="19"/>
      <c r="I21" s="31">
        <v>17000</v>
      </c>
    </row>
    <row r="22" spans="1:9" ht="32.25" customHeight="1" x14ac:dyDescent="0.2">
      <c r="A22" s="13" t="s">
        <v>65</v>
      </c>
      <c r="C22" s="31">
        <v>250</v>
      </c>
      <c r="D22" s="19"/>
      <c r="E22" s="19">
        <v>335</v>
      </c>
      <c r="F22" s="19"/>
      <c r="G22" s="31">
        <v>-7000</v>
      </c>
      <c r="H22" s="19"/>
      <c r="I22" s="31">
        <v>-373.42</v>
      </c>
    </row>
    <row r="23" spans="1:9" ht="33.75" customHeight="1" x14ac:dyDescent="0.2">
      <c r="A23" s="13" t="s">
        <v>63</v>
      </c>
      <c r="C23" s="31">
        <v>1500</v>
      </c>
      <c r="D23" s="19"/>
      <c r="E23" s="19">
        <f>128407-126665</f>
        <v>1742</v>
      </c>
      <c r="F23" s="19"/>
      <c r="G23" s="31"/>
      <c r="H23" s="19"/>
      <c r="I23" s="10"/>
    </row>
    <row r="24" spans="1:9" ht="18.75" customHeight="1" x14ac:dyDescent="0.2">
      <c r="A24" s="13" t="s">
        <v>16</v>
      </c>
      <c r="C24" s="31">
        <v>3000</v>
      </c>
      <c r="D24" s="19"/>
      <c r="E24" s="19">
        <f>700+300+192+3000+576+97</f>
        <v>4865</v>
      </c>
      <c r="F24" s="19"/>
      <c r="G24" s="31">
        <v>3000</v>
      </c>
      <c r="H24" s="19"/>
      <c r="I24" s="31">
        <v>6100</v>
      </c>
    </row>
    <row r="25" spans="1:9" ht="18.75" customHeight="1" x14ac:dyDescent="0.2">
      <c r="A25" s="13" t="s">
        <v>17</v>
      </c>
      <c r="C25" s="31"/>
      <c r="D25" s="19"/>
      <c r="E25" s="19">
        <v>11400</v>
      </c>
      <c r="F25" s="19"/>
      <c r="G25" s="31"/>
      <c r="H25" s="19"/>
      <c r="I25" s="31"/>
    </row>
    <row r="26" spans="1:9" ht="21" customHeight="1" x14ac:dyDescent="0.2">
      <c r="A26" s="13" t="s">
        <v>18</v>
      </c>
      <c r="C26" s="27">
        <v>150</v>
      </c>
      <c r="D26" s="28"/>
      <c r="E26" s="32">
        <v>150</v>
      </c>
      <c r="F26" s="28"/>
      <c r="G26" s="27">
        <v>150</v>
      </c>
      <c r="H26" s="28"/>
      <c r="I26" s="27">
        <v>216.33</v>
      </c>
    </row>
    <row r="27" spans="1:9" ht="18" customHeight="1" x14ac:dyDescent="0.2">
      <c r="A27" s="14" t="s">
        <v>7</v>
      </c>
      <c r="B27" s="22"/>
      <c r="C27" s="33">
        <f>SUM(C15:C26)</f>
        <v>109900</v>
      </c>
      <c r="D27" s="24"/>
      <c r="E27" s="33">
        <f>SUM(E15:E26)</f>
        <v>230474.25</v>
      </c>
      <c r="F27" s="24"/>
      <c r="G27" s="35">
        <f>SUM(G15:G26)</f>
        <v>99150</v>
      </c>
      <c r="H27" s="35"/>
      <c r="I27" s="35">
        <f>SUM(I16:I26)</f>
        <v>40985.880000000005</v>
      </c>
    </row>
    <row r="28" spans="1:9" x14ac:dyDescent="0.2">
      <c r="A28" s="14" t="s">
        <v>19</v>
      </c>
      <c r="B28" s="22"/>
      <c r="C28" s="36">
        <f>C27+C13</f>
        <v>324900</v>
      </c>
      <c r="D28" s="30"/>
      <c r="E28" s="36">
        <f>E27+E13</f>
        <v>459566.25</v>
      </c>
      <c r="F28" s="30"/>
      <c r="G28" s="36">
        <f>G27+G13</f>
        <v>304150</v>
      </c>
      <c r="H28" s="30"/>
      <c r="I28" s="36">
        <f>I27+I13</f>
        <v>235523.67</v>
      </c>
    </row>
    <row r="29" spans="1:9" x14ac:dyDescent="0.2">
      <c r="A29" s="13"/>
      <c r="B29" s="8"/>
      <c r="C29" s="6"/>
      <c r="D29" s="3"/>
      <c r="E29" s="3"/>
      <c r="F29" s="3"/>
      <c r="G29" s="6"/>
      <c r="H29" s="3"/>
      <c r="I29" s="6"/>
    </row>
    <row r="30" spans="1:9" ht="11.25" customHeight="1" x14ac:dyDescent="0.2">
      <c r="A30" s="14" t="s">
        <v>20</v>
      </c>
      <c r="B30" s="8"/>
      <c r="C30" s="6"/>
      <c r="D30" s="3"/>
      <c r="E30" s="3"/>
      <c r="F30" s="3"/>
      <c r="G30" s="6"/>
      <c r="H30" s="3"/>
      <c r="I30" s="6"/>
    </row>
    <row r="31" spans="1:9" x14ac:dyDescent="0.2">
      <c r="A31" s="13" t="s">
        <v>21</v>
      </c>
      <c r="C31" s="17">
        <v>290000</v>
      </c>
      <c r="D31" s="18"/>
      <c r="E31" s="10"/>
      <c r="F31" s="10"/>
      <c r="G31" s="17">
        <v>290000</v>
      </c>
      <c r="H31" s="10"/>
      <c r="I31" s="37">
        <v>289470.83</v>
      </c>
    </row>
    <row r="32" spans="1:9" x14ac:dyDescent="0.2">
      <c r="A32" s="13" t="s">
        <v>22</v>
      </c>
      <c r="C32" s="17"/>
      <c r="D32" s="19"/>
      <c r="E32" s="19">
        <f>223921-E33</f>
        <v>186362</v>
      </c>
      <c r="F32" s="19"/>
      <c r="G32" s="17"/>
      <c r="H32" s="19"/>
      <c r="I32" s="37"/>
    </row>
    <row r="33" spans="1:9" x14ac:dyDescent="0.2">
      <c r="A33" s="13" t="s">
        <v>23</v>
      </c>
      <c r="C33" s="17"/>
      <c r="D33" s="19"/>
      <c r="E33" s="19">
        <v>37559</v>
      </c>
      <c r="F33" s="19"/>
      <c r="G33" s="17"/>
      <c r="H33" s="19"/>
      <c r="I33" s="37"/>
    </row>
    <row r="34" spans="1:9" x14ac:dyDescent="0.2">
      <c r="A34" s="13" t="s">
        <v>24</v>
      </c>
      <c r="C34" s="17"/>
      <c r="D34" s="19"/>
      <c r="E34" s="19">
        <v>10089</v>
      </c>
      <c r="F34" s="19"/>
      <c r="G34" s="17"/>
      <c r="H34" s="19"/>
      <c r="I34" s="37"/>
    </row>
    <row r="35" spans="1:9" x14ac:dyDescent="0.2">
      <c r="A35" s="13" t="s">
        <v>57</v>
      </c>
      <c r="C35" s="17"/>
      <c r="D35" s="19"/>
      <c r="E35" s="19">
        <v>1174</v>
      </c>
      <c r="F35" s="19"/>
      <c r="G35" s="17"/>
      <c r="H35" s="19"/>
      <c r="I35" s="37"/>
    </row>
    <row r="36" spans="1:9" x14ac:dyDescent="0.2">
      <c r="A36" s="13" t="s">
        <v>25</v>
      </c>
      <c r="C36" s="17"/>
      <c r="D36" s="19"/>
      <c r="E36" s="19">
        <v>47360</v>
      </c>
      <c r="F36" s="19"/>
      <c r="G36" s="17"/>
      <c r="H36" s="19"/>
      <c r="I36" s="37"/>
    </row>
    <row r="37" spans="1:9" x14ac:dyDescent="0.2">
      <c r="A37" s="13" t="s">
        <v>26</v>
      </c>
      <c r="C37" s="17"/>
      <c r="D37" s="19"/>
      <c r="E37" s="19">
        <v>18750</v>
      </c>
      <c r="F37" s="19"/>
      <c r="G37" s="17"/>
      <c r="H37" s="19"/>
      <c r="I37" s="37"/>
    </row>
    <row r="38" spans="1:9" x14ac:dyDescent="0.2">
      <c r="A38" s="13" t="s">
        <v>27</v>
      </c>
      <c r="C38" s="17"/>
      <c r="D38" s="19"/>
      <c r="E38" s="19">
        <f>6584+1732</f>
        <v>8316</v>
      </c>
      <c r="F38" s="19"/>
      <c r="G38" s="17"/>
      <c r="H38" s="19"/>
      <c r="I38" s="37"/>
    </row>
    <row r="39" spans="1:9" x14ac:dyDescent="0.2">
      <c r="A39" s="13" t="s">
        <v>28</v>
      </c>
      <c r="C39" s="17"/>
      <c r="D39" s="19"/>
      <c r="E39" s="19">
        <f>630-1045</f>
        <v>-415</v>
      </c>
      <c r="F39" s="19"/>
      <c r="G39" s="17"/>
      <c r="H39" s="19"/>
      <c r="I39" s="37"/>
    </row>
    <row r="40" spans="1:9" x14ac:dyDescent="0.2">
      <c r="A40" s="14" t="s">
        <v>58</v>
      </c>
      <c r="C40" s="17">
        <f>SUM(C31:C39)</f>
        <v>290000</v>
      </c>
      <c r="D40" s="19"/>
      <c r="E40" s="19">
        <f>SUM(E31:E39)</f>
        <v>309195</v>
      </c>
      <c r="F40" s="19"/>
      <c r="G40" s="17">
        <f>SUM(G31:G39)</f>
        <v>290000</v>
      </c>
      <c r="H40" s="19"/>
      <c r="I40" s="37">
        <f>SUM(I31:I39)</f>
        <v>289470.83</v>
      </c>
    </row>
    <row r="41" spans="1:9" x14ac:dyDescent="0.2">
      <c r="A41" s="13" t="s">
        <v>55</v>
      </c>
      <c r="C41" s="27">
        <v>-50000</v>
      </c>
      <c r="D41" s="25"/>
      <c r="E41" s="27">
        <f>-15244.76-19356.22-14409-1262</f>
        <v>-50271.98</v>
      </c>
      <c r="F41" s="25"/>
      <c r="G41" s="27">
        <v>-100000</v>
      </c>
      <c r="H41" s="25"/>
      <c r="I41" s="38">
        <v>-100631.78</v>
      </c>
    </row>
    <row r="42" spans="1:9" x14ac:dyDescent="0.2">
      <c r="A42" s="14" t="s">
        <v>29</v>
      </c>
      <c r="B42" s="22"/>
      <c r="C42" s="30">
        <f>C40+C41</f>
        <v>240000</v>
      </c>
      <c r="D42" s="30"/>
      <c r="E42" s="30">
        <f>E40+E41</f>
        <v>258923.02</v>
      </c>
      <c r="F42" s="30"/>
      <c r="G42" s="30">
        <f>G40+G41</f>
        <v>190000</v>
      </c>
      <c r="H42" s="30"/>
      <c r="I42" s="30">
        <f>I40+I41</f>
        <v>188839.05000000002</v>
      </c>
    </row>
    <row r="43" spans="1:9" x14ac:dyDescent="0.2">
      <c r="A43" s="13"/>
      <c r="C43" s="39"/>
      <c r="D43" s="19"/>
      <c r="E43" s="19"/>
      <c r="F43" s="19"/>
      <c r="H43" s="19"/>
      <c r="I43" s="10"/>
    </row>
    <row r="44" spans="1:9" x14ac:dyDescent="0.2">
      <c r="A44" s="13"/>
      <c r="C44" s="39"/>
      <c r="D44" s="19"/>
      <c r="E44" s="19"/>
      <c r="F44" s="19"/>
      <c r="H44" s="19"/>
      <c r="I44" s="10"/>
    </row>
    <row r="45" spans="1:9" x14ac:dyDescent="0.2">
      <c r="A45" s="13"/>
      <c r="C45" s="39"/>
      <c r="D45" s="19"/>
      <c r="E45" s="19"/>
      <c r="F45" s="19"/>
      <c r="H45" s="19"/>
      <c r="I45" s="10"/>
    </row>
    <row r="46" spans="1:9" x14ac:dyDescent="0.2">
      <c r="A46" s="14" t="s">
        <v>20</v>
      </c>
      <c r="C46" s="39"/>
      <c r="D46" s="19"/>
      <c r="E46" s="19"/>
      <c r="F46" s="19"/>
      <c r="H46" s="19"/>
      <c r="I46" s="10"/>
    </row>
    <row r="47" spans="1:9" ht="23.25" x14ac:dyDescent="0.2">
      <c r="A47" s="13" t="s">
        <v>30</v>
      </c>
      <c r="C47" s="39">
        <v>20000</v>
      </c>
      <c r="D47" s="19"/>
      <c r="E47" s="19">
        <f>1666*8</f>
        <v>13328</v>
      </c>
      <c r="F47" s="19"/>
      <c r="G47" s="39">
        <v>21000</v>
      </c>
      <c r="H47" s="19"/>
      <c r="I47" s="10"/>
    </row>
    <row r="48" spans="1:9" x14ac:dyDescent="0.2">
      <c r="A48" s="13" t="s">
        <v>31</v>
      </c>
      <c r="C48" s="39">
        <v>1000</v>
      </c>
      <c r="D48" s="19"/>
      <c r="E48" s="19">
        <v>691</v>
      </c>
      <c r="F48" s="19"/>
      <c r="G48" s="39">
        <v>2500</v>
      </c>
      <c r="H48" s="19"/>
      <c r="I48" s="39">
        <v>2348.6999999999998</v>
      </c>
    </row>
    <row r="49" spans="1:9" x14ac:dyDescent="0.2">
      <c r="A49" s="13" t="s">
        <v>32</v>
      </c>
      <c r="C49" s="31">
        <v>26000</v>
      </c>
      <c r="D49" s="19"/>
      <c r="E49" s="19">
        <v>25303</v>
      </c>
      <c r="F49" s="19"/>
      <c r="G49" s="31">
        <v>26000</v>
      </c>
      <c r="H49" s="19"/>
      <c r="I49" s="40">
        <v>24839.34</v>
      </c>
    </row>
    <row r="50" spans="1:9" ht="23.25" x14ac:dyDescent="0.2">
      <c r="A50" s="13" t="s">
        <v>33</v>
      </c>
      <c r="C50" s="31">
        <v>5500</v>
      </c>
      <c r="D50" s="19"/>
      <c r="E50" s="19">
        <v>4750</v>
      </c>
      <c r="F50" s="19"/>
      <c r="G50" s="31">
        <v>7000</v>
      </c>
      <c r="H50" s="19"/>
      <c r="I50" s="40">
        <v>4725</v>
      </c>
    </row>
    <row r="51" spans="1:9" ht="23.25" x14ac:dyDescent="0.2">
      <c r="A51" s="13" t="s">
        <v>34</v>
      </c>
      <c r="C51" s="31">
        <v>0</v>
      </c>
      <c r="D51" s="19"/>
      <c r="E51" s="19">
        <v>5972.6</v>
      </c>
      <c r="F51" s="19"/>
      <c r="G51" s="31">
        <v>0</v>
      </c>
      <c r="H51" s="19"/>
      <c r="I51" s="40">
        <v>0</v>
      </c>
    </row>
    <row r="52" spans="1:9" x14ac:dyDescent="0.2">
      <c r="A52" s="13" t="s">
        <v>35</v>
      </c>
      <c r="C52" s="31">
        <v>2200</v>
      </c>
      <c r="D52" s="19"/>
      <c r="E52" s="19">
        <v>2819</v>
      </c>
      <c r="F52" s="19"/>
      <c r="G52" s="31">
        <v>2200</v>
      </c>
      <c r="H52" s="19"/>
      <c r="I52" s="40">
        <v>2090</v>
      </c>
    </row>
    <row r="53" spans="1:9" x14ac:dyDescent="0.2">
      <c r="A53" s="13" t="s">
        <v>36</v>
      </c>
      <c r="C53" s="25"/>
      <c r="D53" s="19"/>
      <c r="E53" s="19">
        <v>0</v>
      </c>
      <c r="F53" s="19"/>
      <c r="G53" s="25">
        <v>650</v>
      </c>
      <c r="H53" s="19"/>
      <c r="I53" s="40">
        <v>0</v>
      </c>
    </row>
    <row r="54" spans="1:9" x14ac:dyDescent="0.2">
      <c r="A54" s="13" t="s">
        <v>37</v>
      </c>
      <c r="C54" s="25">
        <v>500</v>
      </c>
      <c r="D54" s="19"/>
      <c r="E54" s="19">
        <v>1422</v>
      </c>
      <c r="F54" s="19"/>
      <c r="G54" s="25">
        <v>500</v>
      </c>
      <c r="H54" s="19"/>
      <c r="I54" s="40">
        <v>228</v>
      </c>
    </row>
    <row r="55" spans="1:9" x14ac:dyDescent="0.2">
      <c r="A55" s="13" t="s">
        <v>38</v>
      </c>
      <c r="C55" s="31">
        <v>2000</v>
      </c>
      <c r="D55" s="19"/>
      <c r="E55" s="19">
        <v>2071</v>
      </c>
      <c r="F55" s="19"/>
      <c r="G55" s="31">
        <v>5000</v>
      </c>
      <c r="H55" s="19"/>
      <c r="I55" s="40">
        <v>8010.06</v>
      </c>
    </row>
    <row r="56" spans="1:9" x14ac:dyDescent="0.2">
      <c r="A56" s="13" t="s">
        <v>39</v>
      </c>
      <c r="C56" s="31">
        <v>3000</v>
      </c>
      <c r="D56" s="19"/>
      <c r="E56" s="19">
        <v>5424</v>
      </c>
      <c r="F56" s="19"/>
      <c r="G56" s="31">
        <v>5000</v>
      </c>
      <c r="H56" s="19"/>
      <c r="I56" s="40">
        <v>3037.96</v>
      </c>
    </row>
    <row r="57" spans="1:9" ht="23.25" x14ac:dyDescent="0.2">
      <c r="A57" s="13" t="s">
        <v>40</v>
      </c>
      <c r="C57" s="31">
        <v>50</v>
      </c>
      <c r="D57" s="19"/>
      <c r="E57" s="19">
        <v>168</v>
      </c>
      <c r="F57" s="19"/>
      <c r="G57" s="31">
        <v>500</v>
      </c>
      <c r="H57" s="19"/>
      <c r="I57" s="40">
        <v>517.72</v>
      </c>
    </row>
    <row r="58" spans="1:9" x14ac:dyDescent="0.2">
      <c r="A58" s="13" t="s">
        <v>41</v>
      </c>
      <c r="C58" s="31">
        <v>100</v>
      </c>
      <c r="D58" s="19"/>
      <c r="E58" s="19">
        <v>40</v>
      </c>
      <c r="F58" s="19"/>
      <c r="G58" s="31">
        <v>50</v>
      </c>
      <c r="H58" s="19"/>
      <c r="I58" s="40">
        <v>66.89</v>
      </c>
    </row>
    <row r="59" spans="1:9" x14ac:dyDescent="0.2">
      <c r="A59" s="13" t="s">
        <v>59</v>
      </c>
      <c r="C59" s="31">
        <v>4000</v>
      </c>
      <c r="D59" s="19"/>
      <c r="E59" s="19">
        <v>3622</v>
      </c>
      <c r="F59" s="19"/>
      <c r="G59" s="31">
        <v>5000</v>
      </c>
      <c r="H59" s="19"/>
      <c r="I59" s="40">
        <v>4527</v>
      </c>
    </row>
    <row r="60" spans="1:9" x14ac:dyDescent="0.2">
      <c r="A60" s="13" t="s">
        <v>42</v>
      </c>
      <c r="C60" s="31">
        <v>3000</v>
      </c>
      <c r="D60" s="19"/>
      <c r="E60" s="19">
        <v>2831</v>
      </c>
      <c r="F60" s="19"/>
      <c r="G60" s="31">
        <v>3000</v>
      </c>
      <c r="H60" s="19"/>
      <c r="I60" s="40">
        <v>2736.3</v>
      </c>
    </row>
    <row r="61" spans="1:9" ht="23.25" x14ac:dyDescent="0.2">
      <c r="A61" s="13" t="s">
        <v>60</v>
      </c>
      <c r="C61" s="31">
        <v>3500</v>
      </c>
      <c r="D61" s="19"/>
      <c r="E61" s="19">
        <v>3884</v>
      </c>
      <c r="F61" s="19"/>
      <c r="G61" s="31">
        <v>6000</v>
      </c>
      <c r="H61" s="19"/>
      <c r="I61" s="40">
        <v>4422.91</v>
      </c>
    </row>
    <row r="62" spans="1:9" x14ac:dyDescent="0.2">
      <c r="A62" s="13" t="s">
        <v>43</v>
      </c>
      <c r="C62" s="31">
        <v>500</v>
      </c>
      <c r="D62" s="19"/>
      <c r="E62" s="19">
        <v>0</v>
      </c>
      <c r="F62" s="19"/>
      <c r="G62" s="31">
        <v>500</v>
      </c>
      <c r="H62" s="19"/>
      <c r="I62" s="40">
        <v>1479.45</v>
      </c>
    </row>
    <row r="63" spans="1:9" x14ac:dyDescent="0.2">
      <c r="A63" s="13" t="s">
        <v>44</v>
      </c>
      <c r="C63" s="31">
        <v>1000</v>
      </c>
      <c r="D63" s="19"/>
      <c r="E63" s="19">
        <v>750</v>
      </c>
      <c r="F63" s="19"/>
      <c r="G63" s="31"/>
      <c r="H63" s="19"/>
      <c r="I63" s="40"/>
    </row>
    <row r="64" spans="1:9" x14ac:dyDescent="0.2">
      <c r="A64" s="13" t="s">
        <v>45</v>
      </c>
      <c r="C64" s="31">
        <v>2000</v>
      </c>
      <c r="D64" s="19"/>
      <c r="E64" s="19">
        <v>1964</v>
      </c>
      <c r="F64" s="19"/>
      <c r="G64" s="31">
        <v>2000</v>
      </c>
      <c r="H64" s="19"/>
      <c r="I64" s="40">
        <v>1785</v>
      </c>
    </row>
    <row r="65" spans="1:9" x14ac:dyDescent="0.2">
      <c r="A65" s="13" t="s">
        <v>23</v>
      </c>
      <c r="C65" s="31">
        <v>20000</v>
      </c>
      <c r="D65" s="19"/>
      <c r="E65" s="19">
        <v>18638</v>
      </c>
      <c r="F65" s="19"/>
      <c r="G65" s="31"/>
      <c r="H65" s="19"/>
      <c r="I65" s="40"/>
    </row>
    <row r="66" spans="1:9" x14ac:dyDescent="0.2">
      <c r="A66" s="13" t="s">
        <v>46</v>
      </c>
      <c r="C66" s="31">
        <v>100</v>
      </c>
      <c r="D66" s="19"/>
      <c r="E66" s="19">
        <v>126</v>
      </c>
      <c r="F66" s="19"/>
      <c r="G66" s="31">
        <v>100</v>
      </c>
      <c r="H66" s="19"/>
      <c r="I66" s="40">
        <v>24.4</v>
      </c>
    </row>
    <row r="67" spans="1:9" x14ac:dyDescent="0.2">
      <c r="A67" s="13" t="s">
        <v>47</v>
      </c>
      <c r="C67" s="31">
        <v>775</v>
      </c>
      <c r="D67" s="19"/>
      <c r="E67" s="19">
        <v>765</v>
      </c>
      <c r="F67" s="19"/>
      <c r="G67" s="31">
        <v>665</v>
      </c>
      <c r="H67" s="19"/>
      <c r="I67" s="40">
        <v>686</v>
      </c>
    </row>
    <row r="68" spans="1:9" ht="23.25" x14ac:dyDescent="0.2">
      <c r="A68" s="13" t="s">
        <v>48</v>
      </c>
      <c r="C68" s="31">
        <v>25000</v>
      </c>
      <c r="D68" s="19"/>
      <c r="E68" s="19">
        <v>31525</v>
      </c>
      <c r="F68" s="19"/>
      <c r="G68" s="31">
        <v>8000</v>
      </c>
      <c r="H68" s="19"/>
      <c r="I68" s="40">
        <v>0</v>
      </c>
    </row>
    <row r="69" spans="1:9" x14ac:dyDescent="0.2">
      <c r="A69" s="13" t="s">
        <v>49</v>
      </c>
      <c r="C69" s="31">
        <v>3000</v>
      </c>
      <c r="D69" s="19"/>
      <c r="E69" s="19">
        <v>6595</v>
      </c>
      <c r="F69" s="19"/>
      <c r="G69" s="31">
        <v>3800</v>
      </c>
      <c r="H69" s="19"/>
      <c r="I69" s="40">
        <v>6648.74</v>
      </c>
    </row>
    <row r="70" spans="1:9" ht="34.5" x14ac:dyDescent="0.2">
      <c r="A70" s="13" t="s">
        <v>50</v>
      </c>
      <c r="C70" s="31">
        <v>0</v>
      </c>
      <c r="D70" s="19"/>
      <c r="E70" s="19">
        <v>0</v>
      </c>
      <c r="F70" s="19"/>
      <c r="G70" s="31"/>
      <c r="H70" s="19"/>
      <c r="I70" s="40"/>
    </row>
    <row r="71" spans="1:9" x14ac:dyDescent="0.2">
      <c r="A71" s="13" t="s">
        <v>16</v>
      </c>
      <c r="C71" s="31">
        <v>1000</v>
      </c>
      <c r="D71" s="19"/>
      <c r="E71" s="19">
        <f>6924-1525</f>
        <v>5399</v>
      </c>
      <c r="F71" s="19"/>
      <c r="G71" s="31">
        <v>1300</v>
      </c>
      <c r="H71" s="19"/>
      <c r="I71" s="40">
        <v>363.5</v>
      </c>
    </row>
    <row r="72" spans="1:9" x14ac:dyDescent="0.2">
      <c r="A72" s="13" t="s">
        <v>51</v>
      </c>
      <c r="C72" s="31">
        <v>250</v>
      </c>
      <c r="D72" s="28"/>
      <c r="E72" s="28">
        <v>238.22</v>
      </c>
      <c r="F72" s="28"/>
      <c r="G72" s="31">
        <v>1000</v>
      </c>
      <c r="H72" s="28"/>
      <c r="I72" s="40">
        <v>300</v>
      </c>
    </row>
    <row r="73" spans="1:9" x14ac:dyDescent="0.2">
      <c r="A73" s="13" t="s">
        <v>52</v>
      </c>
      <c r="C73" s="31">
        <v>5000</v>
      </c>
      <c r="D73" s="28"/>
      <c r="E73" s="28">
        <v>5270</v>
      </c>
      <c r="F73" s="28"/>
      <c r="G73" s="31">
        <v>5000</v>
      </c>
      <c r="H73" s="28"/>
      <c r="I73" s="40">
        <v>6172.88</v>
      </c>
    </row>
    <row r="74" spans="1:9" x14ac:dyDescent="0.2">
      <c r="A74" s="13" t="s">
        <v>53</v>
      </c>
      <c r="C74" s="31">
        <v>2500</v>
      </c>
      <c r="D74" s="28"/>
      <c r="E74" s="28">
        <v>2256</v>
      </c>
      <c r="F74" s="28"/>
      <c r="G74" s="31"/>
      <c r="H74" s="28"/>
      <c r="I74" s="40"/>
    </row>
    <row r="75" spans="1:9" x14ac:dyDescent="0.2">
      <c r="A75" s="14" t="s">
        <v>61</v>
      </c>
      <c r="B75" s="22"/>
      <c r="C75" s="33">
        <f>SUM(C43:C74)</f>
        <v>131975</v>
      </c>
      <c r="D75" s="24"/>
      <c r="E75" s="34">
        <f>SUM(E43:E74)</f>
        <v>145851.82</v>
      </c>
      <c r="F75" s="24"/>
      <c r="G75" s="33">
        <f>SUM(G47:G73)</f>
        <v>106765</v>
      </c>
      <c r="H75" s="24"/>
      <c r="I75" s="33">
        <f>SUM(I47:I73)</f>
        <v>75009.850000000006</v>
      </c>
    </row>
    <row r="76" spans="1:9" x14ac:dyDescent="0.2">
      <c r="A76" s="13"/>
      <c r="C76" s="31"/>
      <c r="D76" s="28"/>
      <c r="E76" s="32"/>
      <c r="F76" s="28"/>
      <c r="G76" s="31"/>
      <c r="H76" s="28"/>
      <c r="I76" s="40"/>
    </row>
    <row r="77" spans="1:9" x14ac:dyDescent="0.2">
      <c r="A77" s="14" t="s">
        <v>54</v>
      </c>
      <c r="B77" s="22"/>
      <c r="C77" s="41">
        <f>C75+C42</f>
        <v>371975</v>
      </c>
      <c r="D77" s="42"/>
      <c r="E77" s="41">
        <f>E75+E42</f>
        <v>404774.83999999997</v>
      </c>
      <c r="F77" s="42"/>
      <c r="G77" s="41">
        <f>G75+G42</f>
        <v>296765</v>
      </c>
      <c r="H77" s="42"/>
      <c r="I77" s="41">
        <f>I75+I42</f>
        <v>263848.90000000002</v>
      </c>
    </row>
    <row r="78" spans="1:9" x14ac:dyDescent="0.2">
      <c r="A78" s="43"/>
      <c r="B78" s="22"/>
      <c r="C78" s="44"/>
      <c r="D78" s="24"/>
      <c r="E78" s="30"/>
      <c r="F78" s="30"/>
      <c r="G78" s="44"/>
      <c r="H78" s="30"/>
      <c r="I78" s="15"/>
    </row>
    <row r="79" spans="1:9" ht="24" thickBot="1" x14ac:dyDescent="0.25">
      <c r="A79" s="14" t="s">
        <v>62</v>
      </c>
      <c r="B79" s="22"/>
      <c r="C79" s="45">
        <f>C28-C77</f>
        <v>-47075</v>
      </c>
      <c r="D79" s="24"/>
      <c r="E79" s="46">
        <f>E28-E77</f>
        <v>54791.410000000033</v>
      </c>
      <c r="F79" s="24"/>
      <c r="G79" s="45">
        <f>G28-G77</f>
        <v>7385</v>
      </c>
      <c r="H79" s="24"/>
      <c r="I79" s="45">
        <f>I28-I77</f>
        <v>-28325.23000000001</v>
      </c>
    </row>
    <row r="80" spans="1:9" ht="12.75" thickTop="1" x14ac:dyDescent="0.2"/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sqref="A1:F4"/>
    </sheetView>
  </sheetViews>
  <sheetFormatPr defaultColWidth="8.85546875" defaultRowHeight="12" x14ac:dyDescent="0.2"/>
  <cols>
    <col min="1" max="1" width="34.42578125" style="11" customWidth="1"/>
    <col min="2" max="2" width="13.7109375" style="12" customWidth="1"/>
    <col min="3" max="3" width="2.42578125" style="12" customWidth="1"/>
    <col min="4" max="4" width="15.7109375" style="12" customWidth="1"/>
    <col min="5" max="5" width="3" style="12" customWidth="1"/>
    <col min="6" max="6" width="14.140625" style="12" customWidth="1"/>
    <col min="7" max="7" width="3.85546875" style="12" customWidth="1"/>
    <col min="8" max="16384" width="8.85546875" style="12"/>
  </cols>
  <sheetData>
    <row r="1" spans="1:7" x14ac:dyDescent="0.2">
      <c r="A1" s="66" t="s">
        <v>127</v>
      </c>
    </row>
    <row r="3" spans="1:7" x14ac:dyDescent="0.2">
      <c r="B3" s="12" t="s">
        <v>110</v>
      </c>
    </row>
    <row r="4" spans="1:7" x14ac:dyDescent="0.2">
      <c r="B4" s="49">
        <v>42124</v>
      </c>
      <c r="C4" s="49"/>
      <c r="D4" s="12" t="s">
        <v>111</v>
      </c>
    </row>
    <row r="6" spans="1:7" x14ac:dyDescent="0.2">
      <c r="A6" s="14" t="s">
        <v>66</v>
      </c>
      <c r="B6" s="15"/>
      <c r="C6" s="15"/>
      <c r="D6" s="15"/>
      <c r="E6" s="15"/>
      <c r="F6" s="15"/>
      <c r="G6" s="15"/>
    </row>
    <row r="7" spans="1:7" x14ac:dyDescent="0.2">
      <c r="A7" s="13" t="s">
        <v>126</v>
      </c>
      <c r="B7" s="50" t="s">
        <v>2</v>
      </c>
      <c r="C7" s="50"/>
      <c r="D7" s="50" t="s">
        <v>0</v>
      </c>
      <c r="E7" s="10"/>
      <c r="F7" s="50" t="s">
        <v>67</v>
      </c>
      <c r="G7" s="10"/>
    </row>
    <row r="8" spans="1:7" x14ac:dyDescent="0.2">
      <c r="A8" s="13" t="s">
        <v>76</v>
      </c>
      <c r="B8" s="17">
        <v>1260</v>
      </c>
      <c r="C8" s="17"/>
      <c r="D8" s="17">
        <v>1212.5999999999999</v>
      </c>
      <c r="E8" s="10"/>
      <c r="F8" s="17">
        <v>1166.0999999999999</v>
      </c>
      <c r="G8" s="9"/>
    </row>
    <row r="9" spans="1:7" x14ac:dyDescent="0.2">
      <c r="A9" s="13" t="s">
        <v>77</v>
      </c>
      <c r="B9" s="25">
        <v>372</v>
      </c>
      <c r="C9" s="25"/>
      <c r="D9" s="25">
        <v>358.04</v>
      </c>
      <c r="E9" s="10"/>
      <c r="F9" s="25">
        <v>330.9</v>
      </c>
      <c r="G9" s="51"/>
    </row>
    <row r="10" spans="1:7" x14ac:dyDescent="0.2">
      <c r="A10" s="13" t="s">
        <v>78</v>
      </c>
      <c r="B10" s="27">
        <v>1.08</v>
      </c>
      <c r="C10" s="25"/>
      <c r="D10" s="27">
        <v>1.08</v>
      </c>
      <c r="E10" s="10"/>
      <c r="F10" s="27">
        <v>0.04</v>
      </c>
      <c r="G10" s="52"/>
    </row>
    <row r="11" spans="1:7" ht="12.75" thickBot="1" x14ac:dyDescent="0.25">
      <c r="A11" s="13" t="s">
        <v>79</v>
      </c>
      <c r="B11" s="53">
        <f>SUM(B8:B10)</f>
        <v>1633.08</v>
      </c>
      <c r="C11" s="51"/>
      <c r="D11" s="53">
        <f>SUM(D8:D10)</f>
        <v>1571.7199999999998</v>
      </c>
      <c r="E11" s="10"/>
      <c r="F11" s="53">
        <f>SUM(F8:F10)</f>
        <v>1497.04</v>
      </c>
      <c r="G11" s="9"/>
    </row>
    <row r="12" spans="1:7" ht="12.75" thickTop="1" x14ac:dyDescent="0.2">
      <c r="A12" s="12"/>
      <c r="B12" s="9"/>
      <c r="C12" s="9"/>
      <c r="D12" s="9"/>
      <c r="E12" s="10"/>
      <c r="F12" s="9"/>
      <c r="G12" s="9"/>
    </row>
    <row r="13" spans="1:7" x14ac:dyDescent="0.2">
      <c r="A13" s="14" t="s">
        <v>80</v>
      </c>
      <c r="B13" s="54"/>
      <c r="C13" s="54"/>
      <c r="D13" s="54"/>
      <c r="E13" s="15"/>
      <c r="F13" s="54"/>
      <c r="G13" s="54"/>
    </row>
    <row r="14" spans="1:7" x14ac:dyDescent="0.2">
      <c r="A14" s="13" t="s">
        <v>81</v>
      </c>
      <c r="B14" s="17">
        <v>61355</v>
      </c>
      <c r="C14" s="17"/>
      <c r="D14" s="17">
        <v>57849.52</v>
      </c>
      <c r="E14" s="10"/>
      <c r="F14" s="17">
        <v>56066.54</v>
      </c>
      <c r="G14" s="9"/>
    </row>
    <row r="15" spans="1:7" x14ac:dyDescent="0.2">
      <c r="A15" s="13" t="s">
        <v>82</v>
      </c>
      <c r="B15" s="55">
        <v>0</v>
      </c>
      <c r="C15" s="55"/>
      <c r="D15" s="55">
        <v>0</v>
      </c>
      <c r="E15" s="10"/>
      <c r="F15" s="55">
        <v>0</v>
      </c>
      <c r="G15" s="9"/>
    </row>
    <row r="16" spans="1:7" x14ac:dyDescent="0.2">
      <c r="A16" s="13" t="s">
        <v>83</v>
      </c>
      <c r="B16" s="31">
        <v>2804</v>
      </c>
      <c r="C16" s="31"/>
      <c r="D16" s="31">
        <v>2894.62</v>
      </c>
      <c r="E16" s="10"/>
      <c r="F16" s="31">
        <v>17942.62</v>
      </c>
      <c r="G16" s="9"/>
    </row>
    <row r="17" spans="1:7" x14ac:dyDescent="0.2">
      <c r="A17" s="13" t="s">
        <v>84</v>
      </c>
      <c r="B17" s="25">
        <v>4604.68</v>
      </c>
      <c r="C17" s="25"/>
      <c r="D17" s="25">
        <v>2861.19</v>
      </c>
      <c r="E17" s="10"/>
      <c r="F17" s="25">
        <v>3105.64</v>
      </c>
      <c r="G17" s="9"/>
    </row>
    <row r="18" spans="1:7" x14ac:dyDescent="0.2">
      <c r="A18" s="13" t="s">
        <v>85</v>
      </c>
      <c r="B18" s="27">
        <v>6568.37</v>
      </c>
      <c r="C18" s="25"/>
      <c r="D18" s="27">
        <v>6556.29</v>
      </c>
      <c r="E18" s="10"/>
      <c r="F18" s="27">
        <v>6541.26</v>
      </c>
      <c r="G18" s="9"/>
    </row>
    <row r="19" spans="1:7" ht="12.75" thickBot="1" x14ac:dyDescent="0.25">
      <c r="B19" s="56">
        <f>SUM(B14:B18)</f>
        <v>75332.049999999988</v>
      </c>
      <c r="C19" s="51"/>
      <c r="D19" s="56">
        <f>SUM(D14:D18)</f>
        <v>70161.62</v>
      </c>
      <c r="F19" s="56">
        <f>SUM(F14:F18)</f>
        <v>83656.06</v>
      </c>
      <c r="G19" s="9"/>
    </row>
    <row r="20" spans="1:7" ht="12.75" thickTop="1" x14ac:dyDescent="0.2">
      <c r="A20" s="13"/>
      <c r="B20" s="9"/>
      <c r="C20" s="9"/>
      <c r="D20" s="9"/>
      <c r="E20" s="10"/>
      <c r="F20" s="9"/>
      <c r="G20" s="9"/>
    </row>
    <row r="21" spans="1:7" x14ac:dyDescent="0.2">
      <c r="A21" s="14" t="s">
        <v>86</v>
      </c>
      <c r="B21" s="9"/>
      <c r="C21" s="9"/>
      <c r="D21" s="9"/>
      <c r="E21" s="15"/>
      <c r="F21" s="9"/>
      <c r="G21" s="9"/>
    </row>
    <row r="22" spans="1:7" ht="23.25" x14ac:dyDescent="0.2">
      <c r="A22" s="13" t="s">
        <v>87</v>
      </c>
      <c r="B22" s="9">
        <v>17000</v>
      </c>
      <c r="C22" s="9"/>
      <c r="D22" s="9">
        <v>17000</v>
      </c>
      <c r="E22" s="10"/>
      <c r="F22" s="9"/>
      <c r="G22" s="9"/>
    </row>
    <row r="23" spans="1:7" x14ac:dyDescent="0.2">
      <c r="A23" s="13" t="s">
        <v>88</v>
      </c>
      <c r="B23" s="57">
        <v>6875</v>
      </c>
      <c r="C23" s="57"/>
      <c r="D23" s="57">
        <v>6250</v>
      </c>
      <c r="E23" s="10"/>
      <c r="F23" s="57"/>
      <c r="G23" s="9"/>
    </row>
    <row r="24" spans="1:7" ht="23.25" x14ac:dyDescent="0.2">
      <c r="A24" s="13" t="s">
        <v>89</v>
      </c>
      <c r="B24" s="57">
        <v>6000</v>
      </c>
      <c r="C24" s="57"/>
      <c r="D24" s="57">
        <v>6000</v>
      </c>
      <c r="E24" s="10"/>
      <c r="F24" s="57"/>
      <c r="G24" s="9"/>
    </row>
    <row r="25" spans="1:7" x14ac:dyDescent="0.2">
      <c r="A25" s="13" t="s">
        <v>90</v>
      </c>
      <c r="B25" s="57">
        <v>5700</v>
      </c>
      <c r="C25" s="57"/>
      <c r="D25" s="57">
        <v>3718.38</v>
      </c>
      <c r="E25" s="10"/>
      <c r="F25" s="57"/>
      <c r="G25" s="9"/>
    </row>
    <row r="26" spans="1:7" x14ac:dyDescent="0.2">
      <c r="A26" s="13" t="s">
        <v>125</v>
      </c>
      <c r="B26" s="57">
        <v>14409</v>
      </c>
      <c r="C26" s="57"/>
      <c r="D26" s="57"/>
      <c r="E26" s="10"/>
      <c r="F26" s="57"/>
      <c r="G26" s="9"/>
    </row>
    <row r="27" spans="1:7" x14ac:dyDescent="0.2">
      <c r="A27" s="13" t="s">
        <v>91</v>
      </c>
      <c r="B27" s="57"/>
      <c r="C27" s="57"/>
      <c r="D27" s="57">
        <v>1907</v>
      </c>
      <c r="E27" s="10"/>
      <c r="F27" s="57"/>
      <c r="G27" s="9"/>
    </row>
    <row r="28" spans="1:7" ht="12.75" thickBot="1" x14ac:dyDescent="0.25">
      <c r="A28" s="13"/>
      <c r="B28" s="56">
        <f>SUM(B22:B27)</f>
        <v>49984</v>
      </c>
      <c r="C28" s="51"/>
      <c r="D28" s="56">
        <f>SUM(D22:D27)</f>
        <v>34875.379999999997</v>
      </c>
      <c r="E28" s="10"/>
      <c r="F28" s="56">
        <v>14136</v>
      </c>
      <c r="G28" s="9"/>
    </row>
    <row r="29" spans="1:7" ht="12.75" thickTop="1" x14ac:dyDescent="0.2">
      <c r="A29" s="13"/>
      <c r="B29" s="9"/>
      <c r="C29" s="9"/>
      <c r="D29" s="9"/>
      <c r="E29" s="10"/>
      <c r="F29" s="9"/>
      <c r="G29" s="9"/>
    </row>
    <row r="30" spans="1:7" x14ac:dyDescent="0.2">
      <c r="A30" s="14" t="s">
        <v>92</v>
      </c>
      <c r="B30" s="9"/>
      <c r="C30" s="9"/>
      <c r="D30" s="9"/>
      <c r="E30" s="15"/>
      <c r="F30" s="9"/>
      <c r="G30" s="9"/>
    </row>
    <row r="31" spans="1:7" x14ac:dyDescent="0.2">
      <c r="A31" s="13" t="s">
        <v>93</v>
      </c>
      <c r="B31" s="9"/>
      <c r="C31" s="9"/>
      <c r="D31" s="9">
        <v>1000</v>
      </c>
      <c r="E31" s="10"/>
      <c r="F31" s="58"/>
      <c r="G31" s="57"/>
    </row>
    <row r="32" spans="1:7" x14ac:dyDescent="0.2">
      <c r="A32" s="13" t="s">
        <v>94</v>
      </c>
      <c r="B32" s="58">
        <v>189</v>
      </c>
      <c r="C32" s="58"/>
      <c r="D32" s="58">
        <v>189</v>
      </c>
      <c r="E32" s="10"/>
      <c r="F32" s="58"/>
      <c r="G32" s="57"/>
    </row>
    <row r="33" spans="1:7" x14ac:dyDescent="0.2">
      <c r="A33" s="13" t="s">
        <v>95</v>
      </c>
      <c r="B33" s="58"/>
      <c r="C33" s="58"/>
      <c r="D33" s="58">
        <v>227.97</v>
      </c>
      <c r="E33" s="10"/>
      <c r="F33" s="58"/>
      <c r="G33" s="57"/>
    </row>
    <row r="34" spans="1:7" x14ac:dyDescent="0.2">
      <c r="A34" s="13" t="s">
        <v>96</v>
      </c>
      <c r="B34" s="59">
        <v>490.87</v>
      </c>
      <c r="C34" s="59"/>
      <c r="D34" s="59">
        <v>490.87</v>
      </c>
      <c r="E34" s="10"/>
      <c r="F34" s="59"/>
      <c r="G34" s="57"/>
    </row>
    <row r="35" spans="1:7" ht="12.75" thickBot="1" x14ac:dyDescent="0.25">
      <c r="A35" s="13"/>
      <c r="B35" s="56">
        <f>SUM(B31:B34)</f>
        <v>679.87</v>
      </c>
      <c r="C35" s="51"/>
      <c r="D35" s="56">
        <f>SUM(D31:D34)</f>
        <v>1907.8400000000001</v>
      </c>
      <c r="E35" s="10"/>
      <c r="F35" s="56">
        <v>5670</v>
      </c>
      <c r="G35" s="9"/>
    </row>
    <row r="36" spans="1:7" ht="12.75" thickTop="1" x14ac:dyDescent="0.2">
      <c r="A36" s="13"/>
      <c r="B36" s="9"/>
      <c r="C36" s="9"/>
      <c r="D36" s="9"/>
      <c r="E36" s="10"/>
      <c r="F36" s="9"/>
      <c r="G36" s="9"/>
    </row>
    <row r="37" spans="1:7" x14ac:dyDescent="0.2">
      <c r="A37" s="14" t="s">
        <v>97</v>
      </c>
      <c r="B37" s="54"/>
      <c r="C37" s="54"/>
      <c r="D37" s="54"/>
      <c r="E37" s="15"/>
      <c r="F37" s="54"/>
      <c r="G37" s="54"/>
    </row>
    <row r="38" spans="1:7" x14ac:dyDescent="0.2">
      <c r="A38" s="65" t="s">
        <v>98</v>
      </c>
      <c r="B38" s="9"/>
      <c r="C38" s="9"/>
      <c r="D38" s="9"/>
      <c r="E38" s="10"/>
      <c r="F38" s="9"/>
      <c r="G38" s="9"/>
    </row>
    <row r="39" spans="1:7" x14ac:dyDescent="0.2">
      <c r="A39" s="65" t="s">
        <v>99</v>
      </c>
      <c r="B39" s="9"/>
      <c r="C39" s="9"/>
      <c r="D39" s="9"/>
      <c r="E39" s="10"/>
      <c r="F39" s="9"/>
      <c r="G39" s="9"/>
    </row>
    <row r="40" spans="1:7" x14ac:dyDescent="0.2">
      <c r="A40" s="65" t="s">
        <v>100</v>
      </c>
      <c r="B40" s="9"/>
      <c r="C40" s="9"/>
      <c r="D40" s="9"/>
      <c r="E40" s="10"/>
      <c r="F40" s="9"/>
      <c r="G40" s="9"/>
    </row>
    <row r="41" spans="1:7" x14ac:dyDescent="0.2">
      <c r="A41" s="65"/>
      <c r="B41" s="9"/>
      <c r="C41" s="9"/>
      <c r="D41" s="9"/>
      <c r="E41" s="10"/>
      <c r="F41" s="9"/>
      <c r="G41" s="9"/>
    </row>
    <row r="42" spans="1:7" x14ac:dyDescent="0.2">
      <c r="A42" s="65" t="s">
        <v>101</v>
      </c>
      <c r="B42" s="9"/>
      <c r="C42" s="9"/>
      <c r="D42" s="9"/>
      <c r="E42" s="10"/>
      <c r="F42" s="9"/>
      <c r="G42" s="9"/>
    </row>
    <row r="43" spans="1:7" x14ac:dyDescent="0.2">
      <c r="A43" s="65" t="s">
        <v>102</v>
      </c>
      <c r="B43" s="9"/>
      <c r="C43" s="9"/>
      <c r="D43" s="9"/>
      <c r="E43" s="10"/>
      <c r="F43" s="9"/>
      <c r="G43" s="9"/>
    </row>
    <row r="44" spans="1:7" x14ac:dyDescent="0.2">
      <c r="A44" s="65" t="s">
        <v>103</v>
      </c>
      <c r="B44" s="9"/>
      <c r="C44" s="9"/>
      <c r="D44" s="9"/>
      <c r="E44" s="10"/>
      <c r="F44" s="9"/>
      <c r="G44" s="9"/>
    </row>
    <row r="45" spans="1:7" x14ac:dyDescent="0.2">
      <c r="A45" s="65" t="s">
        <v>104</v>
      </c>
      <c r="B45" s="9"/>
      <c r="C45" s="9"/>
      <c r="D45" s="9"/>
      <c r="E45" s="10"/>
      <c r="F45" s="9"/>
      <c r="G45" s="9"/>
    </row>
    <row r="46" spans="1:7" x14ac:dyDescent="0.2">
      <c r="A46" s="13"/>
      <c r="B46" s="9"/>
      <c r="C46" s="9"/>
      <c r="D46" s="9"/>
      <c r="E46" s="10"/>
      <c r="F46" s="9"/>
      <c r="G46" s="9"/>
    </row>
    <row r="47" spans="1:7" x14ac:dyDescent="0.2">
      <c r="A47" s="14" t="s">
        <v>105</v>
      </c>
      <c r="B47" s="54"/>
      <c r="C47" s="54"/>
      <c r="D47" s="54"/>
      <c r="E47" s="15"/>
      <c r="F47" s="54"/>
      <c r="G47" s="54"/>
    </row>
    <row r="48" spans="1:7" x14ac:dyDescent="0.2">
      <c r="A48" s="13" t="s">
        <v>19</v>
      </c>
      <c r="B48" s="9">
        <v>74355</v>
      </c>
      <c r="C48" s="9"/>
      <c r="D48" s="54"/>
      <c r="E48" s="15"/>
      <c r="F48" s="54"/>
      <c r="G48" s="54"/>
    </row>
    <row r="49" spans="1:7" x14ac:dyDescent="0.2">
      <c r="A49" s="13" t="s">
        <v>106</v>
      </c>
      <c r="B49" s="9">
        <v>-56197</v>
      </c>
      <c r="C49" s="9"/>
      <c r="D49" s="54"/>
      <c r="E49" s="15"/>
      <c r="F49" s="54"/>
      <c r="G49" s="54"/>
    </row>
    <row r="50" spans="1:7" ht="12.75" thickBot="1" x14ac:dyDescent="0.25">
      <c r="A50" s="63" t="s">
        <v>107</v>
      </c>
      <c r="B50" s="60">
        <f>SUM(B48:B49)</f>
        <v>18158</v>
      </c>
      <c r="C50" s="61"/>
      <c r="D50" s="60">
        <v>11983.41</v>
      </c>
      <c r="E50" s="10"/>
      <c r="F50" s="60">
        <v>13333.84</v>
      </c>
      <c r="G50" s="9"/>
    </row>
    <row r="51" spans="1:7" ht="12.75" thickTop="1" x14ac:dyDescent="0.2">
      <c r="B51" s="10"/>
      <c r="C51" s="10"/>
      <c r="D51" s="10"/>
      <c r="E51" s="10"/>
      <c r="F51" s="10"/>
      <c r="G51" s="10"/>
    </row>
    <row r="52" spans="1:7" x14ac:dyDescent="0.2">
      <c r="A52" s="14" t="s">
        <v>108</v>
      </c>
      <c r="B52" s="10"/>
      <c r="C52" s="10"/>
      <c r="D52" s="10"/>
      <c r="E52" s="10"/>
      <c r="F52" s="10"/>
      <c r="G52" s="10"/>
    </row>
    <row r="53" spans="1:7" x14ac:dyDescent="0.2">
      <c r="A53" s="64" t="s">
        <v>19</v>
      </c>
      <c r="B53" s="9"/>
      <c r="C53" s="9"/>
      <c r="D53" s="62"/>
      <c r="E53" s="62"/>
      <c r="F53" s="10"/>
      <c r="G53" s="10"/>
    </row>
    <row r="54" spans="1:7" x14ac:dyDescent="0.2">
      <c r="A54" s="13" t="s">
        <v>109</v>
      </c>
      <c r="B54" s="9">
        <v>128407</v>
      </c>
      <c r="C54" s="9"/>
      <c r="D54" s="10"/>
      <c r="E54" s="10"/>
      <c r="F54" s="10"/>
      <c r="G54" s="10"/>
    </row>
    <row r="55" spans="1:7" x14ac:dyDescent="0.2">
      <c r="A55" s="13" t="s">
        <v>107</v>
      </c>
      <c r="B55" s="9">
        <v>-126665</v>
      </c>
      <c r="C55" s="9"/>
      <c r="D55" s="10"/>
      <c r="E55" s="10"/>
      <c r="F55" s="10"/>
      <c r="G55" s="10"/>
    </row>
    <row r="56" spans="1:7" ht="12.75" thickBot="1" x14ac:dyDescent="0.25">
      <c r="A56" s="13"/>
      <c r="B56" s="60">
        <v>1742</v>
      </c>
      <c r="C56" s="61"/>
      <c r="D56" s="10"/>
      <c r="E56" s="10"/>
      <c r="F56" s="10"/>
      <c r="G56" s="10"/>
    </row>
    <row r="57" spans="1:7" ht="12.75" thickTop="1" x14ac:dyDescent="0.2">
      <c r="A57" s="13"/>
      <c r="B57" s="9"/>
      <c r="C57" s="10"/>
      <c r="D57" s="10"/>
      <c r="E57" s="10"/>
      <c r="F57" s="10"/>
      <c r="G57" s="10"/>
    </row>
    <row r="58" spans="1:7" x14ac:dyDescent="0.2">
      <c r="A58" s="13"/>
      <c r="B58" s="10"/>
      <c r="C58" s="10"/>
      <c r="D58" s="10"/>
      <c r="E58" s="10"/>
      <c r="F58" s="10"/>
      <c r="G58" s="10"/>
    </row>
    <row r="59" spans="1:7" x14ac:dyDescent="0.2">
      <c r="A59" s="13"/>
      <c r="B59" s="10"/>
      <c r="C59" s="10"/>
      <c r="D59" s="10"/>
      <c r="E59" s="10"/>
      <c r="F59" s="10"/>
      <c r="G59" s="10"/>
    </row>
    <row r="60" spans="1:7" x14ac:dyDescent="0.2">
      <c r="A60" s="13"/>
      <c r="B60" s="10"/>
      <c r="C60" s="10"/>
      <c r="D60" s="10"/>
      <c r="E60" s="10"/>
      <c r="F60" s="10"/>
      <c r="G60" s="10"/>
    </row>
    <row r="61" spans="1:7" x14ac:dyDescent="0.2">
      <c r="A61" s="13"/>
      <c r="B61" s="10"/>
      <c r="C61" s="10"/>
      <c r="D61" s="10"/>
      <c r="E61" s="10"/>
      <c r="F61" s="10"/>
      <c r="G61" s="10"/>
    </row>
    <row r="62" spans="1:7" x14ac:dyDescent="0.2">
      <c r="A62" s="13"/>
      <c r="B62" s="10"/>
      <c r="C62" s="10"/>
      <c r="D62" s="10"/>
      <c r="E62" s="10"/>
      <c r="F62" s="10"/>
      <c r="G62" s="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workbookViewId="0">
      <selection activeCell="Z7" sqref="Z7"/>
    </sheetView>
  </sheetViews>
  <sheetFormatPr defaultColWidth="8.85546875" defaultRowHeight="12" x14ac:dyDescent="0.2"/>
  <cols>
    <col min="1" max="1" width="32.140625" style="11" customWidth="1"/>
    <col min="2" max="2" width="16.7109375" style="12" customWidth="1"/>
    <col min="3" max="3" width="4.42578125" style="12" customWidth="1"/>
    <col min="4" max="4" width="15.85546875" style="12" customWidth="1"/>
    <col min="5" max="5" width="3" style="12" customWidth="1"/>
    <col min="6" max="6" width="14.28515625" style="12" customWidth="1"/>
    <col min="7" max="7" width="5.7109375" style="12" customWidth="1"/>
    <col min="8" max="8" width="17.28515625" style="12" hidden="1" customWidth="1"/>
    <col min="9" max="9" width="5.28515625" style="12" hidden="1" customWidth="1"/>
    <col min="10" max="10" width="17.28515625" style="12" hidden="1" customWidth="1"/>
    <col min="11" max="11" width="4.7109375" style="12" hidden="1" customWidth="1"/>
    <col min="12" max="12" width="16.85546875" style="12" hidden="1" customWidth="1"/>
    <col min="13" max="13" width="5.28515625" style="12" hidden="1" customWidth="1"/>
    <col min="14" max="14" width="16.85546875" style="12" hidden="1" customWidth="1"/>
    <col min="15" max="15" width="5" style="12" hidden="1" customWidth="1"/>
    <col min="16" max="16" width="14.140625" style="12" hidden="1" customWidth="1"/>
    <col min="17" max="17" width="4.42578125" style="12" hidden="1" customWidth="1"/>
    <col min="18" max="18" width="14.140625" style="12" hidden="1" customWidth="1"/>
    <col min="19" max="19" width="4.140625" style="12" hidden="1" customWidth="1"/>
    <col min="20" max="20" width="14.140625" style="12" hidden="1" customWidth="1"/>
    <col min="21" max="21" width="4.140625" style="12" hidden="1" customWidth="1"/>
    <col min="22" max="22" width="14.140625" style="12" hidden="1" customWidth="1"/>
    <col min="23" max="23" width="4" style="12" hidden="1" customWidth="1"/>
    <col min="24" max="24" width="10.7109375" style="12" hidden="1" customWidth="1"/>
    <col min="25" max="16384" width="8.85546875" style="12"/>
  </cols>
  <sheetData>
    <row r="1" spans="1:24" s="92" customFormat="1" ht="15.75" x14ac:dyDescent="0.25">
      <c r="A1" s="91" t="s">
        <v>132</v>
      </c>
    </row>
    <row r="2" spans="1:24" s="92" customFormat="1" ht="15.75" x14ac:dyDescent="0.25">
      <c r="A2" s="93"/>
    </row>
    <row r="3" spans="1:24" s="92" customFormat="1" ht="15.75" x14ac:dyDescent="0.25">
      <c r="A3" s="93"/>
      <c r="B3" s="92" t="s">
        <v>128</v>
      </c>
    </row>
    <row r="4" spans="1:24" s="92" customFormat="1" ht="15.75" x14ac:dyDescent="0.25">
      <c r="A4" s="93"/>
      <c r="B4" s="92" t="s">
        <v>129</v>
      </c>
      <c r="C4" s="94"/>
    </row>
    <row r="6" spans="1:24" ht="14.25" customHeight="1" x14ac:dyDescent="0.2">
      <c r="A6" s="13"/>
      <c r="B6" s="1" t="s">
        <v>2</v>
      </c>
      <c r="C6" s="6"/>
      <c r="D6" s="1" t="s">
        <v>0</v>
      </c>
      <c r="E6" s="6"/>
      <c r="F6" s="1" t="s">
        <v>67</v>
      </c>
      <c r="G6" s="6"/>
      <c r="H6" s="1" t="s">
        <v>68</v>
      </c>
      <c r="I6" s="10"/>
      <c r="J6" s="1" t="s">
        <v>69</v>
      </c>
      <c r="K6" s="10"/>
      <c r="L6" s="1" t="s">
        <v>70</v>
      </c>
      <c r="M6" s="10"/>
      <c r="N6" s="1" t="s">
        <v>71</v>
      </c>
      <c r="O6" s="1"/>
      <c r="P6" s="1" t="s">
        <v>72</v>
      </c>
      <c r="Q6" s="1"/>
      <c r="R6" s="1" t="s">
        <v>73</v>
      </c>
      <c r="S6" s="67"/>
      <c r="T6" s="1" t="s">
        <v>74</v>
      </c>
      <c r="V6" s="1" t="s">
        <v>75</v>
      </c>
      <c r="X6" s="1" t="s">
        <v>112</v>
      </c>
    </row>
    <row r="7" spans="1:24" x14ac:dyDescent="0.2">
      <c r="A7" s="14" t="s">
        <v>113</v>
      </c>
      <c r="B7" s="10"/>
      <c r="C7" s="68"/>
      <c r="D7" s="10"/>
      <c r="E7" s="68"/>
      <c r="F7" s="10"/>
      <c r="G7" s="68"/>
      <c r="H7" s="10"/>
      <c r="I7" s="10"/>
      <c r="J7" s="69"/>
      <c r="K7" s="10"/>
      <c r="L7" s="69"/>
      <c r="M7" s="10"/>
      <c r="N7" s="69"/>
      <c r="O7" s="69"/>
      <c r="P7" s="69"/>
      <c r="Q7" s="69"/>
      <c r="R7" s="69"/>
      <c r="S7" s="69"/>
      <c r="T7" s="69"/>
      <c r="U7" s="69"/>
      <c r="V7" s="7"/>
    </row>
    <row r="8" spans="1:24" ht="23.25" x14ac:dyDescent="0.2">
      <c r="A8" s="16" t="s">
        <v>114</v>
      </c>
      <c r="B8" s="17">
        <f>53197.66+15314.91</f>
        <v>68512.570000000007</v>
      </c>
      <c r="C8" s="61"/>
      <c r="D8" s="17">
        <v>32811.589999999997</v>
      </c>
      <c r="E8" s="61"/>
      <c r="F8" s="17">
        <v>64051.29</v>
      </c>
      <c r="G8" s="61"/>
      <c r="H8" s="17">
        <v>26648.799999999999</v>
      </c>
      <c r="I8" s="70"/>
      <c r="J8" s="37">
        <v>-2</v>
      </c>
      <c r="K8" s="70"/>
      <c r="L8" s="67">
        <v>41505</v>
      </c>
      <c r="M8" s="70"/>
      <c r="N8" s="67">
        <v>8728</v>
      </c>
      <c r="O8" s="67"/>
      <c r="P8" s="67">
        <v>35914.6</v>
      </c>
      <c r="Q8" s="67"/>
      <c r="R8" s="67">
        <v>54823</v>
      </c>
      <c r="S8" s="67"/>
      <c r="T8" s="67">
        <v>14073</v>
      </c>
      <c r="U8" s="69"/>
      <c r="V8" s="17">
        <v>11755</v>
      </c>
      <c r="X8" s="17">
        <v>32467</v>
      </c>
    </row>
    <row r="9" spans="1:24" x14ac:dyDescent="0.2">
      <c r="A9" s="13" t="s">
        <v>115</v>
      </c>
      <c r="B9" s="31">
        <f>1260+372.32+1.12</f>
        <v>1633.4399999999998</v>
      </c>
      <c r="C9" s="61"/>
      <c r="D9" s="31">
        <f>+[1]Notes!C8</f>
        <v>1571.7199999999998</v>
      </c>
      <c r="E9" s="61"/>
      <c r="F9" s="31">
        <v>1497.04</v>
      </c>
      <c r="G9" s="61"/>
      <c r="H9" s="31">
        <v>1452.69</v>
      </c>
      <c r="I9" s="10"/>
      <c r="J9" s="71">
        <v>1334</v>
      </c>
      <c r="K9" s="10"/>
      <c r="L9" s="67">
        <v>0</v>
      </c>
      <c r="M9" s="10"/>
      <c r="N9" s="67">
        <v>0</v>
      </c>
      <c r="O9" s="67"/>
      <c r="P9" s="67">
        <v>0</v>
      </c>
      <c r="Q9" s="67"/>
      <c r="R9" s="67">
        <v>0</v>
      </c>
      <c r="S9" s="67"/>
      <c r="T9" s="67">
        <v>80548</v>
      </c>
      <c r="U9" s="69"/>
      <c r="V9" s="17">
        <v>65939</v>
      </c>
      <c r="X9" s="17">
        <v>100286</v>
      </c>
    </row>
    <row r="10" spans="1:24" x14ac:dyDescent="0.2">
      <c r="A10" s="13" t="s">
        <v>116</v>
      </c>
      <c r="B10" s="31">
        <f>61355.89+6568.37+2804.27+4604</f>
        <v>75332.53</v>
      </c>
      <c r="C10" s="61"/>
      <c r="D10" s="31">
        <f>+[1]Notes!C18</f>
        <v>70161.62</v>
      </c>
      <c r="E10" s="61"/>
      <c r="F10" s="31">
        <v>83656.06</v>
      </c>
      <c r="G10" s="61"/>
      <c r="H10" s="31">
        <v>51909.39</v>
      </c>
      <c r="I10" s="10"/>
      <c r="J10" s="71">
        <f>45118.7+13218.99+4671.75</f>
        <v>63009.439999999995</v>
      </c>
      <c r="K10" s="10"/>
      <c r="L10" s="67">
        <v>45694</v>
      </c>
      <c r="M10" s="10"/>
      <c r="N10" s="67">
        <v>36238</v>
      </c>
      <c r="O10" s="67"/>
      <c r="P10" s="67">
        <v>45599</v>
      </c>
      <c r="Q10" s="67"/>
      <c r="R10" s="67">
        <v>43055</v>
      </c>
      <c r="S10" s="67"/>
      <c r="T10" s="67">
        <f>8893.69+23645.64+1655.19</f>
        <v>34194.520000000004</v>
      </c>
      <c r="U10" s="69"/>
      <c r="V10" s="17">
        <v>25564</v>
      </c>
      <c r="X10" s="17">
        <v>26795</v>
      </c>
    </row>
    <row r="11" spans="1:24" x14ac:dyDescent="0.2">
      <c r="A11" s="13" t="s">
        <v>117</v>
      </c>
      <c r="B11" s="27">
        <f>49984</f>
        <v>49984</v>
      </c>
      <c r="C11" s="61"/>
      <c r="D11" s="27">
        <f>+[1]Notes!C27</f>
        <v>34875.379999999997</v>
      </c>
      <c r="E11" s="61"/>
      <c r="F11" s="27">
        <v>14136</v>
      </c>
      <c r="G11" s="61"/>
      <c r="H11" s="27">
        <v>23415.34</v>
      </c>
      <c r="I11" s="10"/>
      <c r="J11" s="72">
        <v>37577.93</v>
      </c>
      <c r="K11" s="10"/>
      <c r="L11" s="73">
        <v>14955</v>
      </c>
      <c r="M11" s="10"/>
      <c r="N11" s="73">
        <v>3328.15</v>
      </c>
      <c r="O11" s="73"/>
      <c r="P11" s="73">
        <v>30228.47</v>
      </c>
      <c r="Q11" s="73"/>
      <c r="R11" s="73">
        <v>6160</v>
      </c>
      <c r="S11" s="73"/>
      <c r="T11" s="73">
        <v>56430</v>
      </c>
      <c r="U11" s="69"/>
      <c r="V11" s="74">
        <v>38873</v>
      </c>
      <c r="X11" s="74">
        <v>49767</v>
      </c>
    </row>
    <row r="12" spans="1:24" x14ac:dyDescent="0.2">
      <c r="A12" s="13"/>
      <c r="B12" s="31">
        <f>SUM(B8:B11)</f>
        <v>195462.54</v>
      </c>
      <c r="C12" s="51"/>
      <c r="D12" s="31">
        <f>SUM(D8:D11)</f>
        <v>139420.31</v>
      </c>
      <c r="E12" s="51"/>
      <c r="F12" s="31">
        <f>SUM(F8:F11)</f>
        <v>163340.39000000001</v>
      </c>
      <c r="G12" s="51"/>
      <c r="H12" s="31">
        <f>SUM(H8:H11)</f>
        <v>103426.22</v>
      </c>
      <c r="I12" s="10"/>
      <c r="J12" s="71">
        <f>SUM(J8:J11)</f>
        <v>101919.37</v>
      </c>
      <c r="K12" s="10"/>
      <c r="L12" s="67">
        <f>SUM(L8:L11)</f>
        <v>102154</v>
      </c>
      <c r="M12" s="10"/>
      <c r="N12" s="67">
        <f>SUM(N8:N11)</f>
        <v>48294.15</v>
      </c>
      <c r="O12" s="67"/>
      <c r="P12" s="67">
        <f>SUM(P8:P11)</f>
        <v>111742.07</v>
      </c>
      <c r="Q12" s="67"/>
      <c r="R12" s="67">
        <f>SUM(R8:R11)</f>
        <v>104038</v>
      </c>
      <c r="S12" s="67"/>
      <c r="T12" s="67">
        <f>SUM(T8:T11)</f>
        <v>185245.52000000002</v>
      </c>
      <c r="U12" s="69"/>
      <c r="V12" s="17">
        <f>SUM(V8:V11)</f>
        <v>142131</v>
      </c>
      <c r="X12" s="17">
        <f>SUM(X8:X11)</f>
        <v>209315</v>
      </c>
    </row>
    <row r="13" spans="1:24" x14ac:dyDescent="0.2">
      <c r="B13" s="31"/>
      <c r="C13" s="51"/>
      <c r="D13" s="31"/>
      <c r="E13" s="51"/>
      <c r="F13" s="31"/>
      <c r="G13" s="51"/>
      <c r="H13" s="31"/>
      <c r="I13" s="10"/>
      <c r="J13" s="75"/>
      <c r="K13" s="10"/>
      <c r="L13" s="67"/>
      <c r="M13" s="10"/>
      <c r="N13" s="67"/>
      <c r="O13" s="67"/>
      <c r="P13" s="67"/>
      <c r="Q13" s="67"/>
      <c r="R13" s="67"/>
      <c r="S13" s="67"/>
      <c r="T13" s="67"/>
      <c r="U13" s="69"/>
      <c r="V13" s="17"/>
      <c r="X13" s="17"/>
    </row>
    <row r="14" spans="1:24" x14ac:dyDescent="0.2">
      <c r="A14" s="13" t="s">
        <v>118</v>
      </c>
      <c r="B14" s="31">
        <v>680</v>
      </c>
      <c r="C14" s="61"/>
      <c r="D14" s="31">
        <f>+[1]Notes!C35</f>
        <v>1907.8400000000001</v>
      </c>
      <c r="E14" s="61"/>
      <c r="F14" s="31">
        <v>5670.32</v>
      </c>
      <c r="G14" s="61"/>
      <c r="H14" s="31">
        <v>4300</v>
      </c>
      <c r="J14" s="76">
        <v>0</v>
      </c>
    </row>
    <row r="15" spans="1:24" x14ac:dyDescent="0.2">
      <c r="A15" s="13" t="s">
        <v>119</v>
      </c>
      <c r="B15" s="77">
        <v>0</v>
      </c>
      <c r="C15" s="78"/>
      <c r="D15" s="77">
        <v>0</v>
      </c>
      <c r="E15" s="78"/>
      <c r="F15" s="77">
        <v>0</v>
      </c>
      <c r="G15" s="78"/>
      <c r="H15" s="77">
        <v>0</v>
      </c>
      <c r="I15" s="10"/>
      <c r="J15" s="72">
        <v>3706</v>
      </c>
      <c r="K15" s="10"/>
      <c r="L15" s="73">
        <v>10629</v>
      </c>
      <c r="M15" s="10"/>
      <c r="N15" s="73">
        <v>15929</v>
      </c>
      <c r="O15" s="73"/>
      <c r="P15" s="73">
        <v>21229</v>
      </c>
      <c r="Q15" s="73"/>
      <c r="R15" s="73">
        <v>26529</v>
      </c>
      <c r="S15" s="73"/>
      <c r="T15" s="73">
        <v>9672</v>
      </c>
      <c r="U15" s="69"/>
      <c r="V15" s="17">
        <v>2916</v>
      </c>
      <c r="X15" s="17">
        <v>0</v>
      </c>
    </row>
    <row r="16" spans="1:24" ht="12.75" thickBot="1" x14ac:dyDescent="0.25">
      <c r="A16" s="13"/>
      <c r="B16" s="79">
        <f>SUM(B12:B15)</f>
        <v>196142.54</v>
      </c>
      <c r="C16" s="80"/>
      <c r="D16" s="79">
        <f>SUM(D12:D15)</f>
        <v>141328.15</v>
      </c>
      <c r="E16" s="80"/>
      <c r="F16" s="79">
        <f>SUM(F12:F15)</f>
        <v>169010.71000000002</v>
      </c>
      <c r="G16" s="80"/>
      <c r="H16" s="79">
        <f>SUM(H12:H15)</f>
        <v>107726.22</v>
      </c>
      <c r="I16" s="10"/>
      <c r="J16" s="79">
        <f>SUM(J12:J15)</f>
        <v>105625.37</v>
      </c>
      <c r="K16" s="10"/>
      <c r="L16" s="81">
        <f>SUM(L12:L15)</f>
        <v>112783</v>
      </c>
      <c r="M16" s="10"/>
      <c r="N16" s="81">
        <f>SUM(N12:N15)</f>
        <v>64223.15</v>
      </c>
      <c r="O16" s="81"/>
      <c r="P16" s="81">
        <f>SUM(P12:P15)</f>
        <v>132971.07</v>
      </c>
      <c r="Q16" s="81"/>
      <c r="R16" s="81">
        <f>SUM(R12:R15)</f>
        <v>130567</v>
      </c>
      <c r="S16" s="81"/>
      <c r="T16" s="81">
        <f>SUM(T12:T15)</f>
        <v>194917.52000000002</v>
      </c>
      <c r="U16" s="69"/>
      <c r="V16" s="82">
        <f>SUM(V12:V15)</f>
        <v>145047</v>
      </c>
      <c r="X16" s="82">
        <f>SUM(X12:X15)</f>
        <v>209315</v>
      </c>
    </row>
    <row r="17" spans="1:24" ht="12.75" thickTop="1" x14ac:dyDescent="0.2">
      <c r="A17" s="13"/>
      <c r="B17" s="10"/>
      <c r="C17" s="68"/>
      <c r="D17" s="10"/>
      <c r="E17" s="68"/>
      <c r="F17" s="10"/>
      <c r="G17" s="68"/>
      <c r="H17" s="10"/>
      <c r="I17" s="10"/>
      <c r="J17" s="80"/>
      <c r="K17" s="10"/>
      <c r="L17" s="80"/>
      <c r="M17" s="10"/>
      <c r="N17" s="80"/>
      <c r="O17" s="80"/>
      <c r="P17" s="80"/>
      <c r="Q17" s="80"/>
      <c r="R17" s="80"/>
      <c r="S17" s="80"/>
      <c r="T17" s="80"/>
      <c r="U17" s="69"/>
      <c r="V17" s="61"/>
    </row>
    <row r="18" spans="1:24" x14ac:dyDescent="0.2">
      <c r="A18" s="13"/>
      <c r="B18" s="10"/>
      <c r="C18" s="68"/>
      <c r="D18" s="10"/>
      <c r="E18" s="68"/>
      <c r="F18" s="10"/>
      <c r="G18" s="68"/>
      <c r="H18" s="10"/>
      <c r="I18" s="10"/>
      <c r="J18" s="80"/>
      <c r="K18" s="10"/>
      <c r="L18" s="80"/>
      <c r="M18" s="10"/>
      <c r="N18" s="80"/>
      <c r="O18" s="80"/>
      <c r="P18" s="80"/>
      <c r="Q18" s="80"/>
      <c r="R18" s="80"/>
      <c r="S18" s="80"/>
      <c r="T18" s="80"/>
      <c r="U18" s="69"/>
      <c r="V18" s="61"/>
    </row>
    <row r="19" spans="1:24" x14ac:dyDescent="0.2">
      <c r="A19" s="14" t="s">
        <v>120</v>
      </c>
      <c r="B19" s="10"/>
      <c r="C19" s="68"/>
      <c r="D19" s="10"/>
      <c r="E19" s="68"/>
      <c r="F19" s="10"/>
      <c r="G19" s="68"/>
      <c r="H19" s="10"/>
      <c r="I19" s="10"/>
      <c r="J19" s="67"/>
      <c r="K19" s="10"/>
      <c r="L19" s="67"/>
      <c r="M19" s="10"/>
      <c r="N19" s="67"/>
      <c r="O19" s="67"/>
      <c r="P19" s="67"/>
      <c r="Q19" s="67"/>
      <c r="R19" s="67"/>
      <c r="S19" s="67"/>
      <c r="T19" s="67"/>
      <c r="U19" s="69"/>
      <c r="V19" s="17"/>
    </row>
    <row r="20" spans="1:24" x14ac:dyDescent="0.2">
      <c r="A20" s="13" t="s">
        <v>121</v>
      </c>
      <c r="B20" s="61">
        <v>3699</v>
      </c>
      <c r="C20" s="61"/>
      <c r="D20" s="61">
        <v>2973.08</v>
      </c>
      <c r="E20" s="61"/>
      <c r="F20" s="61">
        <v>2330</v>
      </c>
      <c r="G20" s="61"/>
      <c r="H20" s="74">
        <v>50</v>
      </c>
      <c r="I20" s="10"/>
      <c r="J20" s="83">
        <v>12254</v>
      </c>
      <c r="K20" s="10"/>
      <c r="L20" s="73">
        <v>4951</v>
      </c>
      <c r="M20" s="10"/>
      <c r="N20" s="73">
        <v>2214</v>
      </c>
      <c r="O20" s="73"/>
      <c r="P20" s="73">
        <v>11440</v>
      </c>
      <c r="Q20" s="73"/>
      <c r="R20" s="73">
        <v>3850.16</v>
      </c>
      <c r="S20" s="73"/>
      <c r="T20" s="73">
        <v>0</v>
      </c>
      <c r="U20" s="69"/>
      <c r="V20" s="74">
        <v>170</v>
      </c>
      <c r="X20" s="74">
        <v>28419</v>
      </c>
    </row>
    <row r="21" spans="1:24" x14ac:dyDescent="0.2">
      <c r="A21" s="13"/>
      <c r="B21" s="84">
        <f>SUM(B20:B20)</f>
        <v>3699</v>
      </c>
      <c r="C21" s="80"/>
      <c r="D21" s="84">
        <f>SUM(D20:D20)</f>
        <v>2973.08</v>
      </c>
      <c r="E21" s="80"/>
      <c r="F21" s="84">
        <f>SUM(F20:F20)</f>
        <v>2330</v>
      </c>
      <c r="G21" s="80"/>
      <c r="H21" s="84">
        <f>SUM(H20:H20)</f>
        <v>50</v>
      </c>
      <c r="I21" s="10"/>
      <c r="J21" s="84">
        <f>SUM(J20:J20)</f>
        <v>12254</v>
      </c>
      <c r="K21" s="10"/>
      <c r="L21" s="85">
        <f>SUM(L20:L20)</f>
        <v>4951</v>
      </c>
      <c r="M21" s="10"/>
      <c r="N21" s="85">
        <f>SUM(N20:N20)</f>
        <v>2214</v>
      </c>
      <c r="O21" s="85"/>
      <c r="P21" s="85">
        <f>SUM(P20:P20)</f>
        <v>11440</v>
      </c>
      <c r="Q21" s="85"/>
      <c r="R21" s="85">
        <f>SUM(R20:R20)</f>
        <v>3850.16</v>
      </c>
      <c r="S21" s="85"/>
      <c r="T21" s="85">
        <f>SUM(T20:T20)</f>
        <v>0</v>
      </c>
      <c r="U21" s="69"/>
      <c r="V21" s="86">
        <f>SUM(V20:V20)</f>
        <v>170</v>
      </c>
      <c r="X21" s="86">
        <f>SUM(X20:X20)</f>
        <v>28419</v>
      </c>
    </row>
    <row r="22" spans="1:24" x14ac:dyDescent="0.2">
      <c r="A22" s="13"/>
      <c r="B22" s="10"/>
      <c r="C22" s="68"/>
      <c r="D22" s="10"/>
      <c r="E22" s="68"/>
      <c r="F22" s="10"/>
      <c r="G22" s="68"/>
      <c r="H22" s="10"/>
      <c r="I22" s="10"/>
      <c r="J22" s="80"/>
      <c r="K22" s="10"/>
      <c r="L22" s="80"/>
      <c r="M22" s="10"/>
      <c r="N22" s="80"/>
      <c r="O22" s="80"/>
      <c r="P22" s="80"/>
      <c r="Q22" s="80"/>
      <c r="R22" s="80"/>
      <c r="S22" s="80"/>
      <c r="T22" s="80"/>
      <c r="U22" s="69"/>
      <c r="V22" s="61"/>
    </row>
    <row r="23" spans="1:24" x14ac:dyDescent="0.2">
      <c r="A23" s="14" t="s">
        <v>122</v>
      </c>
      <c r="B23" s="10"/>
      <c r="C23" s="68"/>
      <c r="D23" s="10"/>
      <c r="E23" s="68"/>
      <c r="F23" s="10"/>
      <c r="G23" s="68"/>
      <c r="H23" s="10"/>
      <c r="I23" s="10"/>
      <c r="K23" s="10"/>
      <c r="M23" s="10"/>
      <c r="P23" s="67"/>
      <c r="Q23" s="67"/>
      <c r="R23" s="67"/>
      <c r="S23" s="67"/>
      <c r="T23" s="67"/>
      <c r="U23" s="69"/>
      <c r="V23" s="17"/>
    </row>
    <row r="24" spans="1:24" x14ac:dyDescent="0.2">
      <c r="A24" s="13" t="s">
        <v>123</v>
      </c>
      <c r="B24" s="87">
        <v>0</v>
      </c>
      <c r="C24" s="78"/>
      <c r="D24" s="87">
        <v>0</v>
      </c>
      <c r="E24" s="78"/>
      <c r="F24" s="87">
        <v>0</v>
      </c>
      <c r="G24" s="78"/>
      <c r="H24" s="87">
        <v>0</v>
      </c>
      <c r="I24" s="10"/>
      <c r="J24" s="37">
        <v>9672</v>
      </c>
      <c r="K24" s="10"/>
      <c r="L24" s="67">
        <v>9672</v>
      </c>
      <c r="M24" s="10"/>
      <c r="N24" s="67">
        <v>9672</v>
      </c>
      <c r="O24" s="67"/>
      <c r="P24" s="67">
        <v>9672</v>
      </c>
      <c r="Q24" s="67"/>
      <c r="R24" s="67">
        <v>9672</v>
      </c>
      <c r="S24" s="67"/>
      <c r="T24" s="67">
        <v>9672</v>
      </c>
      <c r="U24" s="69"/>
      <c r="V24" s="17">
        <v>2916</v>
      </c>
      <c r="X24" s="17">
        <v>0</v>
      </c>
    </row>
    <row r="25" spans="1:24" x14ac:dyDescent="0.2">
      <c r="A25" s="13" t="s">
        <v>124</v>
      </c>
      <c r="B25" s="27">
        <f>+B16-B21</f>
        <v>192443.54</v>
      </c>
      <c r="C25" s="61"/>
      <c r="D25" s="27">
        <f>+D16-D21</f>
        <v>138355.07</v>
      </c>
      <c r="E25" s="61"/>
      <c r="F25" s="27">
        <f>+F16-F21</f>
        <v>166680.71000000002</v>
      </c>
      <c r="G25" s="61"/>
      <c r="H25" s="27">
        <v>107676</v>
      </c>
      <c r="I25" s="31"/>
      <c r="J25" s="72">
        <f>'[1]Rev-Exp Stmt'!F51</f>
        <v>83699.800000000017</v>
      </c>
      <c r="K25" s="10"/>
      <c r="L25" s="74">
        <v>98160</v>
      </c>
      <c r="M25" s="10"/>
      <c r="N25" s="74">
        <v>52337</v>
      </c>
      <c r="O25" s="74"/>
      <c r="P25" s="74">
        <v>111859</v>
      </c>
      <c r="Q25" s="74"/>
      <c r="R25" s="74">
        <v>117045</v>
      </c>
      <c r="S25" s="74"/>
      <c r="T25" s="74">
        <v>185246</v>
      </c>
      <c r="U25" s="69"/>
      <c r="V25" s="74">
        <v>141961</v>
      </c>
      <c r="X25" s="74">
        <v>180896</v>
      </c>
    </row>
    <row r="26" spans="1:24" x14ac:dyDescent="0.2">
      <c r="A26" s="13"/>
      <c r="B26" s="83">
        <f>SUM(B24:B25)</f>
        <v>192443.54</v>
      </c>
      <c r="C26" s="80"/>
      <c r="D26" s="83">
        <f>SUM(D24:D25)</f>
        <v>138355.07</v>
      </c>
      <c r="E26" s="80"/>
      <c r="F26" s="83">
        <f>SUM(F24:F25)</f>
        <v>166680.71000000002</v>
      </c>
      <c r="G26" s="80"/>
      <c r="H26" s="83">
        <f>SUM(H24:H25)</f>
        <v>107676</v>
      </c>
      <c r="I26" s="10"/>
      <c r="J26" s="83">
        <f>SUM(J24:J25)</f>
        <v>93371.800000000017</v>
      </c>
      <c r="K26" s="10"/>
      <c r="L26" s="73">
        <f>SUM(L24:L25)</f>
        <v>107832</v>
      </c>
      <c r="M26" s="10"/>
      <c r="N26" s="73">
        <f>SUM(N24:N25)</f>
        <v>62009</v>
      </c>
      <c r="O26" s="73"/>
      <c r="P26" s="73">
        <f>SUM(P24:P25)</f>
        <v>121531</v>
      </c>
      <c r="Q26" s="73"/>
      <c r="R26" s="73">
        <f>SUM(R24:R25)</f>
        <v>126717</v>
      </c>
      <c r="S26" s="73"/>
      <c r="T26" s="73">
        <f>SUM(T24:T25)</f>
        <v>194918</v>
      </c>
      <c r="U26" s="69"/>
      <c r="V26" s="86">
        <f>SUM(V24:V25)</f>
        <v>144877</v>
      </c>
      <c r="X26" s="86">
        <f>SUM(X24:X25)</f>
        <v>180896</v>
      </c>
    </row>
    <row r="27" spans="1:24" x14ac:dyDescent="0.2">
      <c r="A27" s="13"/>
      <c r="B27" s="10"/>
      <c r="C27" s="68"/>
      <c r="D27" s="10"/>
      <c r="E27" s="68"/>
      <c r="F27" s="10"/>
      <c r="G27" s="68"/>
      <c r="H27" s="10"/>
      <c r="I27" s="10"/>
      <c r="J27" s="37"/>
      <c r="K27" s="10"/>
      <c r="L27" s="67"/>
      <c r="M27" s="10"/>
      <c r="N27" s="67"/>
      <c r="O27" s="67"/>
      <c r="P27" s="67"/>
      <c r="Q27" s="67"/>
      <c r="R27" s="67"/>
      <c r="S27" s="67"/>
      <c r="T27" s="67"/>
      <c r="U27" s="69"/>
      <c r="V27" s="17"/>
      <c r="X27" s="10"/>
    </row>
    <row r="28" spans="1:24" ht="12.75" thickBot="1" x14ac:dyDescent="0.25">
      <c r="A28" s="13"/>
      <c r="B28" s="88">
        <f>B21+B26</f>
        <v>196142.54</v>
      </c>
      <c r="C28" s="89"/>
      <c r="D28" s="88">
        <f>D21+D26</f>
        <v>141328.15</v>
      </c>
      <c r="E28" s="89"/>
      <c r="F28" s="88">
        <f>F21+F26</f>
        <v>169010.71000000002</v>
      </c>
      <c r="G28" s="89"/>
      <c r="H28" s="88">
        <f>H21+H26</f>
        <v>107726</v>
      </c>
      <c r="I28" s="10"/>
      <c r="J28" s="88">
        <f>J21+J26</f>
        <v>105625.80000000002</v>
      </c>
      <c r="K28" s="10"/>
      <c r="L28" s="90">
        <f>L21+L26</f>
        <v>112783</v>
      </c>
      <c r="M28" s="10"/>
      <c r="N28" s="90">
        <f>N21+N26</f>
        <v>64223</v>
      </c>
      <c r="O28" s="90"/>
      <c r="P28" s="90">
        <f>P21+P26</f>
        <v>132971</v>
      </c>
      <c r="Q28" s="90"/>
      <c r="R28" s="90">
        <f>R21+R26</f>
        <v>130567.16</v>
      </c>
      <c r="S28" s="90"/>
      <c r="T28" s="90">
        <f>T21+T26</f>
        <v>194918</v>
      </c>
      <c r="U28" s="69"/>
      <c r="V28" s="60">
        <f>V21+V26</f>
        <v>145047</v>
      </c>
      <c r="X28" s="53">
        <f>X21+X26</f>
        <v>209315</v>
      </c>
    </row>
    <row r="29" spans="1:24" ht="12.75" thickTop="1" x14ac:dyDescent="0.2">
      <c r="A29" s="13"/>
      <c r="B29" s="10"/>
      <c r="C29" s="68"/>
      <c r="D29" s="10"/>
      <c r="E29" s="68"/>
      <c r="F29" s="10"/>
      <c r="G29" s="68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7"/>
    </row>
    <row r="30" spans="1:24" x14ac:dyDescent="0.2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4" x14ac:dyDescent="0.2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4" x14ac:dyDescent="0.2">
      <c r="A32" s="13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">
      <c r="A33" s="13"/>
      <c r="B33" s="10"/>
      <c r="C33" s="10"/>
      <c r="D33" s="10"/>
      <c r="E33" s="10"/>
      <c r="F33" s="10"/>
      <c r="G33" s="10"/>
      <c r="H33" s="9"/>
      <c r="I33" s="9"/>
      <c r="J33" s="9"/>
      <c r="K33" s="9"/>
      <c r="L33" s="9"/>
      <c r="M33" s="9"/>
      <c r="N33" s="9"/>
      <c r="O33" s="10"/>
      <c r="P33" s="10"/>
      <c r="Q33" s="10"/>
      <c r="R33" s="10"/>
      <c r="S33" s="10"/>
      <c r="T33" s="10"/>
    </row>
    <row r="34" spans="1:20" x14ac:dyDescent="0.2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20" x14ac:dyDescent="0.2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20" x14ac:dyDescent="0.2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15-16</vt:lpstr>
      <vt:lpstr>Notes</vt:lpstr>
      <vt:lpstr>14-15 Balance sheet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chris.kearney</dc:creator>
  <cp:lastModifiedBy>chris.kearney</cp:lastModifiedBy>
  <cp:lastPrinted>2015-05-06T17:40:32Z</cp:lastPrinted>
  <dcterms:created xsi:type="dcterms:W3CDTF">2015-05-01T15:19:57Z</dcterms:created>
  <dcterms:modified xsi:type="dcterms:W3CDTF">2015-05-06T17:40:35Z</dcterms:modified>
</cp:coreProperties>
</file>