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e\OneDrive - Glen D Ross Agencies\misc p\RRLA Forms\RRLA Budget\"/>
    </mc:Choice>
  </mc:AlternateContent>
  <bookViews>
    <workbookView xWindow="0" yWindow="0" windowWidth="20160" windowHeight="9048" firstSheet="1" activeTab="2"/>
  </bookViews>
  <sheets>
    <sheet name="Alert" sheetId="11" state="hidden" r:id="rId1"/>
    <sheet name="Proposed Budget" sheetId="8" r:id="rId2"/>
    <sheet name="Team Fee  calculations" sheetId="9" r:id="rId3"/>
  </sheets>
  <definedNames>
    <definedName name="_xlnm.Print_Area" localSheetId="2">'Team Fee  calculations'!$A$1:$AK$80</definedName>
  </definedNames>
  <calcPr calcId="171027"/>
</workbook>
</file>

<file path=xl/calcChain.xml><?xml version="1.0" encoding="utf-8"?>
<calcChain xmlns="http://schemas.openxmlformats.org/spreadsheetml/2006/main">
  <c r="H6" i="8" l="1"/>
  <c r="H7" i="8" s="1"/>
  <c r="J30" i="9"/>
  <c r="H55" i="8"/>
  <c r="H50" i="8"/>
  <c r="H43" i="8"/>
  <c r="H37" i="8"/>
  <c r="H25" i="8"/>
  <c r="H21" i="8"/>
  <c r="H16" i="8"/>
  <c r="F55" i="8"/>
  <c r="F50" i="8"/>
  <c r="F43" i="8"/>
  <c r="F37" i="8"/>
  <c r="F25" i="8"/>
  <c r="F21" i="8"/>
  <c r="F16" i="8"/>
  <c r="F6" i="8"/>
  <c r="F7" i="8" s="1"/>
  <c r="F57" i="8" l="1"/>
  <c r="F58" i="8" s="1"/>
  <c r="F59" i="8" s="1"/>
  <c r="H57" i="8"/>
  <c r="H58" i="8" s="1"/>
  <c r="H59" i="8" s="1"/>
  <c r="G55" i="8" l="1"/>
  <c r="G50" i="8"/>
  <c r="G43" i="8"/>
  <c r="G37" i="8"/>
  <c r="G25" i="8"/>
  <c r="G21" i="8"/>
  <c r="G16" i="8"/>
  <c r="G6" i="8"/>
  <c r="G7" i="8" s="1"/>
  <c r="AC13" i="9"/>
  <c r="J64" i="9"/>
  <c r="J56" i="9"/>
  <c r="J55" i="9"/>
  <c r="J53" i="9"/>
  <c r="J52" i="9"/>
  <c r="J51" i="9"/>
  <c r="A51" i="9"/>
  <c r="A52" i="9" s="1"/>
  <c r="A53" i="9" s="1"/>
  <c r="A54" i="9" s="1"/>
  <c r="A55" i="9" s="1"/>
  <c r="A56" i="9" s="1"/>
  <c r="J50" i="9"/>
  <c r="J45" i="9"/>
  <c r="J44" i="9"/>
  <c r="J42" i="9"/>
  <c r="J41" i="9"/>
  <c r="J40" i="9"/>
  <c r="A40" i="9"/>
  <c r="A41" i="9" s="1"/>
  <c r="A42" i="9" s="1"/>
  <c r="A43" i="9" s="1"/>
  <c r="A44" i="9" s="1"/>
  <c r="A45" i="9" s="1"/>
  <c r="J39" i="9"/>
  <c r="J34" i="9"/>
  <c r="J33" i="9"/>
  <c r="J32" i="9"/>
  <c r="J31" i="9"/>
  <c r="A31" i="9"/>
  <c r="A32" i="9" s="1"/>
  <c r="A33" i="9" s="1"/>
  <c r="A34" i="9" s="1"/>
  <c r="O23" i="9"/>
  <c r="G57" i="8" l="1"/>
  <c r="G58" i="8"/>
  <c r="J77" i="9"/>
  <c r="J79" i="9" s="1"/>
  <c r="O24" i="9"/>
  <c r="J36" i="9"/>
  <c r="G59" i="8"/>
  <c r="AF13" i="9"/>
  <c r="AE13" i="9"/>
  <c r="AD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I43" i="9" l="1"/>
  <c r="J43" i="9" s="1"/>
  <c r="J47" i="9" s="1"/>
  <c r="I54" i="9"/>
  <c r="J54" i="9" s="1"/>
  <c r="J58" i="9" s="1"/>
  <c r="Z15" i="9"/>
  <c r="R22" i="9" s="1"/>
  <c r="T22" i="9" s="1"/>
  <c r="T15" i="9"/>
  <c r="R19" i="9" s="1"/>
  <c r="T19" i="9" s="1"/>
  <c r="O15" i="9"/>
  <c r="R17" i="9" s="1"/>
  <c r="R15" i="9"/>
  <c r="R18" i="9" s="1"/>
  <c r="T18" i="9" s="1"/>
  <c r="V15" i="9"/>
  <c r="R20" i="9" s="1"/>
  <c r="T20" i="9" s="1"/>
  <c r="AG13" i="9"/>
  <c r="X15" i="9"/>
  <c r="R21" i="9" s="1"/>
  <c r="T21" i="9" s="1"/>
  <c r="AB15" i="9"/>
  <c r="T23" i="9" l="1"/>
</calcChain>
</file>

<file path=xl/sharedStrings.xml><?xml version="1.0" encoding="utf-8"?>
<sst xmlns="http://schemas.openxmlformats.org/spreadsheetml/2006/main" count="245" uniqueCount="177">
  <si>
    <t>Ordinary Income/Expense</t>
  </si>
  <si>
    <t>Income</t>
  </si>
  <si>
    <t>Bank Monthly fee Reversed</t>
  </si>
  <si>
    <t>Registration fees Team</t>
  </si>
  <si>
    <t>Total Income</t>
  </si>
  <si>
    <t>Gross Profit</t>
  </si>
  <si>
    <t>Expense</t>
  </si>
  <si>
    <t>Arena Rent</t>
  </si>
  <si>
    <t>East End Community Club</t>
  </si>
  <si>
    <t>Garson Arena</t>
  </si>
  <si>
    <t>Maples Arena</t>
  </si>
  <si>
    <t>Richmond Kings CC</t>
  </si>
  <si>
    <t>Total Arena Rent</t>
  </si>
  <si>
    <t>Awards</t>
  </si>
  <si>
    <t>Bank charge</t>
  </si>
  <si>
    <t>Service charges</t>
  </si>
  <si>
    <t>Total Bank charge</t>
  </si>
  <si>
    <t>Facilities and Equipment</t>
  </si>
  <si>
    <t>Equip Rental and Maintenance</t>
  </si>
  <si>
    <t>Total Facilities and Equipment</t>
  </si>
  <si>
    <t>Honorariums</t>
  </si>
  <si>
    <t>Assignor - Referees</t>
  </si>
  <si>
    <t>Minor Officials Assignments</t>
  </si>
  <si>
    <t>Total Honorariums</t>
  </si>
  <si>
    <t>Officials</t>
  </si>
  <si>
    <t>Referees</t>
  </si>
  <si>
    <t>Travel</t>
  </si>
  <si>
    <t>Total Officials</t>
  </si>
  <si>
    <t>Operations</t>
  </si>
  <si>
    <t>Books, Subscriptions, Reference</t>
  </si>
  <si>
    <t>Website</t>
  </si>
  <si>
    <t>Total Operations</t>
  </si>
  <si>
    <t>Other Types of Expenses</t>
  </si>
  <si>
    <t>Total Expense</t>
  </si>
  <si>
    <t>Net Ordinary Income</t>
  </si>
  <si>
    <t>First Year Officials</t>
  </si>
  <si>
    <t>Advertising Expenses</t>
  </si>
  <si>
    <t>Ref Mentorship</t>
  </si>
  <si>
    <t>Postage, Mailing Service</t>
  </si>
  <si>
    <t>Total Other Types of Expenses</t>
  </si>
  <si>
    <t>Tykes Windup</t>
  </si>
  <si>
    <t>Constants</t>
  </si>
  <si>
    <t>Average Arena Rental Rate</t>
  </si>
  <si>
    <t>Novice and Peewee Referee</t>
  </si>
  <si>
    <t>Midget Referee</t>
  </si>
  <si>
    <t>Junior Referee</t>
  </si>
  <si>
    <t>MC League*</t>
  </si>
  <si>
    <t>Grand Total</t>
  </si>
  <si>
    <t>Novice Peewee Timekeeper</t>
  </si>
  <si>
    <t>Falcons Lacrosse</t>
  </si>
  <si>
    <t>Bantam Midget Timerkeeper</t>
  </si>
  <si>
    <t>Gryphons Lacrosse</t>
  </si>
  <si>
    <t>Junior Timekeeper</t>
  </si>
  <si>
    <t>Shamrocks Lacrosse</t>
  </si>
  <si>
    <t>Admin Fee</t>
  </si>
  <si>
    <t>League Improvement</t>
  </si>
  <si>
    <t>Wizards Lacrosse</t>
  </si>
  <si>
    <t xml:space="preserve">Total Players </t>
  </si>
  <si>
    <t>RRLA Team Budget</t>
  </si>
  <si>
    <t>Possible teams</t>
  </si>
  <si>
    <t>Novice (9-10)</t>
  </si>
  <si>
    <t>Peewee (11-12)</t>
  </si>
  <si>
    <t>Bantam(13-14)</t>
  </si>
  <si>
    <t>Midget (15-16)</t>
  </si>
  <si>
    <t>Junior (17-21)</t>
  </si>
  <si>
    <t xml:space="preserve">Organization: </t>
  </si>
  <si>
    <t>RRLA</t>
  </si>
  <si>
    <t xml:space="preserve">Year: </t>
  </si>
  <si>
    <t xml:space="preserve">Department: </t>
  </si>
  <si>
    <t xml:space="preserve">Submitted by: </t>
  </si>
  <si>
    <t>Esimated revenue should all players return and enough coaches to feild teams</t>
  </si>
  <si>
    <t>Tyke Team</t>
  </si>
  <si>
    <t xml:space="preserve">Bantam </t>
  </si>
  <si>
    <t xml:space="preserve">Midget </t>
  </si>
  <si>
    <t xml:space="preserve">Novice/Peewee </t>
  </si>
  <si>
    <t>Junior</t>
  </si>
  <si>
    <t>Senior</t>
  </si>
  <si>
    <t>Tyke Team Budget</t>
  </si>
  <si>
    <t>Line</t>
  </si>
  <si>
    <t>Item</t>
  </si>
  <si>
    <t>Description/Justification</t>
  </si>
  <si>
    <t>Qty.</t>
  </si>
  <si>
    <t>Unit Cost/Rate</t>
  </si>
  <si>
    <t>Total</t>
  </si>
  <si>
    <t>2015 Team Fee</t>
  </si>
  <si>
    <t>2014 Team Fee</t>
  </si>
  <si>
    <t>2013 Team Fee</t>
  </si>
  <si>
    <t>2012 Team Fee</t>
  </si>
  <si>
    <t>2011 Team Fee</t>
  </si>
  <si>
    <t>Coach fees - Rule Book</t>
  </si>
  <si>
    <t xml:space="preserve">Based on 2 </t>
  </si>
  <si>
    <t>Floor Time</t>
  </si>
  <si>
    <t>Based on full floor</t>
  </si>
  <si>
    <t>Wind-up Floor</t>
  </si>
  <si>
    <t>Based on 2 games each 1/2 court</t>
  </si>
  <si>
    <t>Administration/ Player fee</t>
  </si>
  <si>
    <t>Based on 8 players</t>
  </si>
  <si>
    <t>Windup</t>
  </si>
  <si>
    <t>Novice/Peewee Team Budget</t>
  </si>
  <si>
    <t>2 per game/6 Home Games</t>
  </si>
  <si>
    <t>Time Keepers</t>
  </si>
  <si>
    <t>2 per game /6 Home Games</t>
  </si>
  <si>
    <t>Home games only</t>
  </si>
  <si>
    <t>Based on 15 players</t>
  </si>
  <si>
    <t>Play Off costs</t>
  </si>
  <si>
    <t>Based on 1/2 cost of 3 games</t>
  </si>
  <si>
    <t xml:space="preserve">Admin Fees </t>
  </si>
  <si>
    <t>Trophies, medals</t>
  </si>
  <si>
    <t>Bank Fees</t>
  </si>
  <si>
    <t>Service Charges</t>
  </si>
  <si>
    <t>Equipment Costs</t>
  </si>
  <si>
    <t>ShotClock repair net repair</t>
  </si>
  <si>
    <t>Certification of first year officials</t>
  </si>
  <si>
    <t>Office Supplies</t>
  </si>
  <si>
    <t>Timekeeper Assigner</t>
  </si>
  <si>
    <t>Hosting Fees, Template, Domain Names</t>
  </si>
  <si>
    <t>Admin</t>
  </si>
  <si>
    <t>Per Player Fee</t>
  </si>
  <si>
    <t>Notre Dame Recreation Centre</t>
  </si>
  <si>
    <t>Referee mentorship</t>
  </si>
  <si>
    <t>2016 Team Fee</t>
  </si>
  <si>
    <t>T</t>
  </si>
  <si>
    <t>N</t>
  </si>
  <si>
    <t>P</t>
  </si>
  <si>
    <t>B</t>
  </si>
  <si>
    <t>M</t>
  </si>
  <si>
    <t>Conferences and Meetings</t>
  </si>
  <si>
    <t>Meals</t>
  </si>
  <si>
    <t>Total Conferences and Meetings</t>
  </si>
  <si>
    <t>Discover Lacrosse</t>
  </si>
  <si>
    <t>Cost for Windup based on $500 divided by 10 teams</t>
  </si>
  <si>
    <t>2017 Team Fee</t>
  </si>
  <si>
    <t>TYKES</t>
  </si>
  <si>
    <t>7&amp;8</t>
  </si>
  <si>
    <t xml:space="preserve">MiniTyke </t>
  </si>
  <si>
    <t>Sidewinders</t>
  </si>
  <si>
    <t>MT</t>
  </si>
  <si>
    <t>Count of Age 2017</t>
  </si>
  <si>
    <t>Coach Seminar</t>
  </si>
  <si>
    <t>RIC</t>
  </si>
  <si>
    <t>east end</t>
  </si>
  <si>
    <t>nd</t>
  </si>
  <si>
    <t>gason</t>
  </si>
  <si>
    <t>maples</t>
  </si>
  <si>
    <t>kb</t>
  </si>
  <si>
    <t>2018 Proposed Budget</t>
  </si>
  <si>
    <t>Background  Checks</t>
  </si>
  <si>
    <t>Conferences and Meetings - Other</t>
  </si>
  <si>
    <t>RIC Evaluations</t>
  </si>
  <si>
    <t>Printing and Copying</t>
  </si>
  <si>
    <t>Software</t>
  </si>
  <si>
    <t>Staff Development</t>
  </si>
  <si>
    <t>Other Types of Expenses - Other</t>
  </si>
  <si>
    <t>Leauge wide</t>
  </si>
  <si>
    <t>Postage, Paper, printer cartrages, etc</t>
  </si>
  <si>
    <t>Referee Assigner</t>
  </si>
  <si>
    <t xml:space="preserve">Scheduler maiantanence </t>
  </si>
  <si>
    <t xml:space="preserve">reduced from 800 players to 600 </t>
  </si>
  <si>
    <t>Number of POTENTIAL players IF every player who was registered in 2017 registered for 2018</t>
  </si>
  <si>
    <t>2018 Season</t>
  </si>
  <si>
    <t>RKCC</t>
  </si>
  <si>
    <t>2017 Proposed Budget</t>
  </si>
  <si>
    <t xml:space="preserve">web media </t>
  </si>
  <si>
    <t>average</t>
  </si>
  <si>
    <t>Arena Rates</t>
  </si>
  <si>
    <t>Advertising</t>
  </si>
  <si>
    <t>Bantam/ Midgets Team Budget</t>
  </si>
  <si>
    <t>Web / Media Master</t>
  </si>
  <si>
    <t>Schedule Maintenance</t>
  </si>
  <si>
    <t>Timekeeping</t>
  </si>
  <si>
    <t>Actual          Oct '16 - Sep 17</t>
  </si>
  <si>
    <t>Kirkfield Westwood Com. Centre</t>
  </si>
  <si>
    <t>2018 Team Fee</t>
  </si>
  <si>
    <t>Assume 600 players.</t>
  </si>
  <si>
    <t>BantamReferee</t>
  </si>
  <si>
    <t>Coach development</t>
  </si>
  <si>
    <t>evaluations $25.00 per max of $1000.00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</si>
</sst>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4" formatCode="&quot;$&quot;#,##0.00"/>
    <numFmt numFmtId="165" formatCode="0;[Red]0"/>
    <numFmt numFmtId="166" formatCode="[$$-1009]#,##0.00;[Red]\-[$$-1009]#,##0.00"/>
    <numFmt numFmtId="167" formatCode="0.0"/>
    <numFmt numFmtId="168" formatCode="_(\$* #,##0.00_);_(\$* \(#,##0.00\);_(\$* \-??_);_(@_)"/>
    <numFmt numFmtId="169" formatCode="0_ ;[Red]\-0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20"/>
      <color indexed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u val="double"/>
      <sz val="11"/>
      <color theme="1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b/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4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166" fontId="7" fillId="0" borderId="0"/>
    <xf numFmtId="0" fontId="16" fillId="0" borderId="0"/>
  </cellStyleXfs>
  <cellXfs count="229">
    <xf numFmtId="0" fontId="0" fillId="0" borderId="0" xfId="0"/>
    <xf numFmtId="0" fontId="4" fillId="0" borderId="0" xfId="0" applyFont="1"/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5" fontId="3" fillId="0" borderId="0" xfId="0" applyNumberFormat="1" applyFont="1"/>
    <xf numFmtId="0" fontId="5" fillId="0" borderId="0" xfId="3" applyNumberFormat="1" applyFont="1"/>
    <xf numFmtId="0" fontId="7" fillId="0" borderId="0" xfId="3" applyNumberFormat="1"/>
    <xf numFmtId="0" fontId="3" fillId="0" borderId="0" xfId="0" applyFont="1"/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6" fontId="0" fillId="0" borderId="0" xfId="0" applyNumberFormat="1"/>
    <xf numFmtId="0" fontId="9" fillId="0" borderId="0" xfId="3" applyNumberFormat="1" applyFont="1"/>
    <xf numFmtId="0" fontId="7" fillId="0" borderId="0" xfId="3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3" applyNumberFormat="1" applyFont="1"/>
    <xf numFmtId="0" fontId="10" fillId="4" borderId="5" xfId="3" applyNumberFormat="1" applyFont="1" applyFill="1" applyBorder="1" applyAlignment="1">
      <alignment horizontal="center"/>
    </xf>
    <xf numFmtId="0" fontId="10" fillId="4" borderId="0" xfId="3" applyNumberFormat="1" applyFont="1" applyFill="1" applyBorder="1" applyAlignment="1">
      <alignment horizontal="center"/>
    </xf>
    <xf numFmtId="0" fontId="7" fillId="0" borderId="6" xfId="3" applyNumberFormat="1" applyFont="1" applyBorder="1" applyAlignment="1">
      <alignment horizontal="left"/>
    </xf>
    <xf numFmtId="1" fontId="7" fillId="5" borderId="6" xfId="3" applyNumberFormat="1" applyFont="1" applyFill="1" applyBorder="1" applyAlignment="1">
      <alignment horizontal="center"/>
    </xf>
    <xf numFmtId="1" fontId="7" fillId="6" borderId="6" xfId="3" applyNumberFormat="1" applyFont="1" applyFill="1" applyBorder="1" applyAlignment="1">
      <alignment horizontal="center"/>
    </xf>
    <xf numFmtId="1" fontId="7" fillId="3" borderId="6" xfId="3" applyNumberFormat="1" applyFont="1" applyFill="1" applyBorder="1" applyAlignment="1">
      <alignment horizontal="center"/>
    </xf>
    <xf numFmtId="1" fontId="7" fillId="7" borderId="6" xfId="3" applyNumberFormat="1" applyFont="1" applyFill="1" applyBorder="1" applyAlignment="1">
      <alignment horizontal="center"/>
    </xf>
    <xf numFmtId="1" fontId="7" fillId="8" borderId="6" xfId="3" applyNumberFormat="1" applyFont="1" applyFill="1" applyBorder="1" applyAlignment="1">
      <alignment horizontal="center"/>
    </xf>
    <xf numFmtId="1" fontId="7" fillId="2" borderId="6" xfId="3" applyNumberFormat="1" applyFont="1" applyFill="1" applyBorder="1" applyAlignment="1">
      <alignment horizontal="center"/>
    </xf>
    <xf numFmtId="1" fontId="11" fillId="0" borderId="6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left"/>
    </xf>
    <xf numFmtId="1" fontId="7" fillId="5" borderId="0" xfId="3" applyNumberFormat="1" applyFont="1" applyFill="1" applyBorder="1" applyAlignment="1">
      <alignment horizontal="center"/>
    </xf>
    <xf numFmtId="1" fontId="7" fillId="6" borderId="0" xfId="3" applyNumberFormat="1" applyFont="1" applyFill="1" applyBorder="1" applyAlignment="1">
      <alignment horizontal="center"/>
    </xf>
    <xf numFmtId="1" fontId="7" fillId="3" borderId="0" xfId="3" applyNumberFormat="1" applyFont="1" applyFill="1" applyBorder="1" applyAlignment="1">
      <alignment horizontal="center"/>
    </xf>
    <xf numFmtId="1" fontId="7" fillId="7" borderId="0" xfId="3" applyNumberFormat="1" applyFont="1" applyFill="1" applyBorder="1" applyAlignment="1">
      <alignment horizontal="center"/>
    </xf>
    <xf numFmtId="1" fontId="7" fillId="8" borderId="0" xfId="3" applyNumberFormat="1" applyFont="1" applyFill="1" applyBorder="1" applyAlignment="1">
      <alignment horizontal="center"/>
    </xf>
    <xf numFmtId="1" fontId="7" fillId="2" borderId="0" xfId="3" applyNumberFormat="1" applyFont="1" applyFill="1" applyBorder="1" applyAlignment="1">
      <alignment horizontal="center"/>
    </xf>
    <xf numFmtId="1" fontId="11" fillId="0" borderId="0" xfId="3" applyNumberFormat="1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 applyAlignment="1">
      <alignment horizontal="left"/>
    </xf>
    <xf numFmtId="0" fontId="12" fillId="9" borderId="7" xfId="3" applyNumberFormat="1" applyFont="1" applyFill="1" applyBorder="1" applyAlignment="1">
      <alignment horizontal="center"/>
    </xf>
    <xf numFmtId="0" fontId="12" fillId="2" borderId="2" xfId="3" applyNumberFormat="1" applyFont="1" applyFill="1" applyBorder="1" applyAlignment="1">
      <alignment horizontal="center"/>
    </xf>
    <xf numFmtId="0" fontId="12" fillId="9" borderId="2" xfId="3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 vertical="center"/>
    </xf>
    <xf numFmtId="0" fontId="7" fillId="0" borderId="0" xfId="3" applyNumberFormat="1" applyAlignment="1">
      <alignment horizontal="center" vertical="center"/>
    </xf>
    <xf numFmtId="0" fontId="9" fillId="0" borderId="3" xfId="3" applyNumberFormat="1" applyFont="1" applyBorder="1" applyAlignment="1">
      <alignment vertical="center"/>
    </xf>
    <xf numFmtId="0" fontId="9" fillId="0" borderId="0" xfId="3" applyNumberFormat="1" applyFont="1" applyBorder="1" applyAlignment="1">
      <alignment vertical="center"/>
    </xf>
    <xf numFmtId="165" fontId="14" fillId="11" borderId="9" xfId="0" applyNumberFormat="1" applyFont="1" applyFill="1" applyBorder="1" applyAlignment="1">
      <alignment horizontal="center" vertical="center"/>
    </xf>
    <xf numFmtId="166" fontId="14" fillId="11" borderId="0" xfId="0" applyNumberFormat="1" applyFont="1" applyFill="1" applyAlignment="1">
      <alignment horizontal="center" vertical="center"/>
    </xf>
    <xf numFmtId="167" fontId="14" fillId="11" borderId="0" xfId="0" applyNumberFormat="1" applyFont="1" applyFill="1" applyAlignment="1">
      <alignment horizontal="center" vertical="center"/>
    </xf>
    <xf numFmtId="164" fontId="14" fillId="11" borderId="1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9" fontId="0" fillId="0" borderId="0" xfId="0" applyNumberFormat="1"/>
    <xf numFmtId="164" fontId="0" fillId="0" borderId="0" xfId="0" applyNumberFormat="1"/>
    <xf numFmtId="165" fontId="0" fillId="11" borderId="9" xfId="0" applyNumberFormat="1" applyFill="1" applyBorder="1" applyAlignment="1">
      <alignment horizontal="left"/>
    </xf>
    <xf numFmtId="166" fontId="0" fillId="11" borderId="0" xfId="0" applyNumberFormat="1" applyFont="1" applyFill="1" applyAlignment="1">
      <alignment horizontal="left"/>
    </xf>
    <xf numFmtId="166" fontId="0" fillId="11" borderId="0" xfId="0" applyNumberFormat="1" applyFont="1" applyFill="1" applyAlignment="1">
      <alignment horizontal="right"/>
    </xf>
    <xf numFmtId="0" fontId="0" fillId="12" borderId="8" xfId="0" applyNumberFormat="1" applyFill="1" applyBorder="1" applyAlignment="1">
      <alignment horizontal="left"/>
    </xf>
    <xf numFmtId="167" fontId="0" fillId="11" borderId="0" xfId="0" applyNumberFormat="1" applyFill="1"/>
    <xf numFmtId="166" fontId="0" fillId="11" borderId="0" xfId="0" applyNumberFormat="1" applyFill="1"/>
    <xf numFmtId="164" fontId="0" fillId="11" borderId="10" xfId="0" applyNumberForma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6" fontId="0" fillId="11" borderId="0" xfId="0" applyNumberFormat="1" applyFill="1" applyAlignment="1">
      <alignment horizontal="left"/>
    </xf>
    <xf numFmtId="168" fontId="0" fillId="11" borderId="0" xfId="2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wrapText="1"/>
    </xf>
    <xf numFmtId="165" fontId="0" fillId="0" borderId="11" xfId="0" applyNumberFormat="1" applyFont="1" applyBorder="1" applyAlignment="1">
      <alignment horizontal="left" vertical="top"/>
    </xf>
    <xf numFmtId="167" fontId="0" fillId="0" borderId="15" xfId="0" applyNumberFormat="1" applyFont="1" applyBorder="1" applyAlignment="1">
      <alignment horizontal="center" vertical="top"/>
    </xf>
    <xf numFmtId="168" fontId="0" fillId="0" borderId="15" xfId="2" applyNumberFormat="1" applyFont="1" applyFill="1" applyBorder="1" applyAlignment="1" applyProtection="1">
      <alignment vertical="top"/>
    </xf>
    <xf numFmtId="164" fontId="8" fillId="0" borderId="0" xfId="2" applyNumberFormat="1" applyFont="1" applyFill="1" applyBorder="1" applyAlignment="1" applyProtection="1">
      <alignment horizontal="center" vertical="center"/>
    </xf>
    <xf numFmtId="164" fontId="10" fillId="15" borderId="15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5" fontId="5" fillId="0" borderId="13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7" fontId="0" fillId="0" borderId="15" xfId="0" applyNumberFormat="1" applyFont="1" applyBorder="1" applyAlignment="1">
      <alignment horizontal="left" vertical="top"/>
    </xf>
    <xf numFmtId="165" fontId="0" fillId="0" borderId="11" xfId="0" applyNumberFormat="1" applyFont="1" applyFill="1" applyBorder="1" applyAlignment="1">
      <alignment horizontal="left" vertical="top"/>
    </xf>
    <xf numFmtId="167" fontId="0" fillId="0" borderId="15" xfId="0" applyNumberFormat="1" applyFont="1" applyFill="1" applyBorder="1" applyAlignment="1">
      <alignment horizontal="left" vertical="top"/>
    </xf>
    <xf numFmtId="166" fontId="15" fillId="0" borderId="0" xfId="0" applyNumberFormat="1" applyFont="1"/>
    <xf numFmtId="164" fontId="5" fillId="0" borderId="0" xfId="0" applyNumberFormat="1" applyFont="1" applyFill="1" applyAlignment="1">
      <alignment horizontal="center" vertical="center"/>
    </xf>
    <xf numFmtId="166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0" fontId="8" fillId="0" borderId="0" xfId="0" applyFont="1"/>
    <xf numFmtId="0" fontId="16" fillId="0" borderId="0" xfId="4"/>
    <xf numFmtId="1" fontId="7" fillId="17" borderId="6" xfId="3" applyNumberFormat="1" applyFont="1" applyFill="1" applyBorder="1" applyAlignment="1">
      <alignment horizontal="center"/>
    </xf>
    <xf numFmtId="1" fontId="7" fillId="17" borderId="0" xfId="3" applyNumberFormat="1" applyFont="1" applyFill="1" applyBorder="1" applyAlignment="1">
      <alignment horizontal="center"/>
    </xf>
    <xf numFmtId="0" fontId="12" fillId="17" borderId="2" xfId="3" applyNumberFormat="1" applyFont="1" applyFill="1" applyBorder="1" applyAlignment="1">
      <alignment horizontal="center"/>
    </xf>
    <xf numFmtId="1" fontId="9" fillId="0" borderId="3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vertical="center"/>
    </xf>
    <xf numFmtId="0" fontId="1" fillId="0" borderId="0" xfId="3" applyNumberFormat="1" applyFont="1" applyBorder="1" applyAlignment="1">
      <alignment horizontal="left"/>
    </xf>
    <xf numFmtId="165" fontId="0" fillId="0" borderId="11" xfId="0" applyNumberFormat="1" applyFont="1" applyBorder="1" applyAlignment="1">
      <alignment horizontal="left" vertical="center"/>
    </xf>
    <xf numFmtId="167" fontId="0" fillId="0" borderId="15" xfId="0" applyNumberFormat="1" applyFont="1" applyBorder="1" applyAlignment="1">
      <alignment horizontal="center" vertical="center"/>
    </xf>
    <xf numFmtId="168" fontId="0" fillId="0" borderId="15" xfId="2" applyNumberFormat="1" applyFont="1" applyFill="1" applyBorder="1" applyAlignment="1" applyProtection="1">
      <alignment vertical="center"/>
    </xf>
    <xf numFmtId="166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6" fontId="11" fillId="0" borderId="0" xfId="0" applyNumberFormat="1" applyFont="1" applyAlignment="1">
      <alignment vertical="center"/>
    </xf>
    <xf numFmtId="164" fontId="0" fillId="11" borderId="0" xfId="0" applyNumberFormat="1" applyFill="1" applyAlignment="1">
      <alignment horizontal="left"/>
    </xf>
    <xf numFmtId="164" fontId="0" fillId="11" borderId="0" xfId="0" applyNumberFormat="1" applyFill="1"/>
    <xf numFmtId="164" fontId="0" fillId="11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 vertical="center"/>
    </xf>
    <xf numFmtId="164" fontId="18" fillId="0" borderId="0" xfId="0" applyNumberFormat="1" applyFont="1"/>
    <xf numFmtId="164" fontId="10" fillId="15" borderId="21" xfId="2" applyNumberFormat="1" applyFont="1" applyFill="1" applyBorder="1" applyAlignment="1" applyProtection="1">
      <alignment horizontal="center" vertical="center"/>
    </xf>
    <xf numFmtId="164" fontId="5" fillId="0" borderId="22" xfId="2" applyNumberFormat="1" applyFont="1" applyFill="1" applyBorder="1" applyAlignment="1" applyProtection="1">
      <alignment horizontal="center" vertical="center"/>
    </xf>
    <xf numFmtId="168" fontId="5" fillId="0" borderId="22" xfId="2" applyNumberFormat="1" applyFont="1" applyFill="1" applyBorder="1" applyAlignment="1" applyProtection="1"/>
    <xf numFmtId="0" fontId="0" fillId="0" borderId="23" xfId="0" applyBorder="1"/>
    <xf numFmtId="168" fontId="5" fillId="0" borderId="23" xfId="2" applyNumberFormat="1" applyFont="1" applyFill="1" applyBorder="1" applyAlignment="1" applyProtection="1"/>
    <xf numFmtId="168" fontId="5" fillId="0" borderId="22" xfId="2" applyNumberFormat="1" applyFont="1" applyFill="1" applyBorder="1" applyAlignment="1" applyProtection="1">
      <alignment vertical="center"/>
    </xf>
    <xf numFmtId="0" fontId="0" fillId="0" borderId="23" xfId="0" applyBorder="1" applyAlignment="1">
      <alignment vertical="center"/>
    </xf>
    <xf numFmtId="166" fontId="5" fillId="19" borderId="0" xfId="0" applyNumberFormat="1" applyFont="1" applyFill="1" applyBorder="1" applyAlignment="1">
      <alignment horizontal="center"/>
    </xf>
    <xf numFmtId="166" fontId="0" fillId="19" borderId="0" xfId="0" applyNumberFormat="1" applyFill="1"/>
    <xf numFmtId="0" fontId="0" fillId="19" borderId="0" xfId="0" applyFill="1"/>
    <xf numFmtId="0" fontId="0" fillId="0" borderId="0" xfId="0" applyFill="1"/>
    <xf numFmtId="166" fontId="0" fillId="0" borderId="0" xfId="0" applyNumberFormat="1"/>
    <xf numFmtId="164" fontId="5" fillId="2" borderId="20" xfId="2" applyNumberFormat="1" applyFont="1" applyFill="1" applyBorder="1" applyAlignment="1" applyProtection="1">
      <alignment horizontal="center" vertical="center"/>
    </xf>
    <xf numFmtId="166" fontId="0" fillId="0" borderId="0" xfId="0" applyNumberFormat="1"/>
    <xf numFmtId="164" fontId="0" fillId="13" borderId="8" xfId="2" applyNumberFormat="1" applyFont="1" applyFill="1" applyBorder="1" applyAlignment="1" applyProtection="1"/>
    <xf numFmtId="164" fontId="8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 vertical="center"/>
    </xf>
    <xf numFmtId="0" fontId="10" fillId="4" borderId="0" xfId="3" applyNumberFormat="1" applyFont="1" applyFill="1" applyBorder="1" applyAlignment="1">
      <alignment horizontal="center" vertical="center"/>
    </xf>
    <xf numFmtId="1" fontId="7" fillId="17" borderId="6" xfId="3" applyNumberFormat="1" applyFont="1" applyFill="1" applyBorder="1" applyAlignment="1">
      <alignment horizontal="center" vertical="center"/>
    </xf>
    <xf numFmtId="1" fontId="7" fillId="17" borderId="0" xfId="3" applyNumberFormat="1" applyFont="1" applyFill="1" applyBorder="1" applyAlignment="1">
      <alignment horizontal="center" vertical="center"/>
    </xf>
    <xf numFmtId="0" fontId="12" fillId="5" borderId="3" xfId="3" applyNumberFormat="1" applyFont="1" applyFill="1" applyBorder="1" applyAlignment="1">
      <alignment horizontal="center"/>
    </xf>
    <xf numFmtId="0" fontId="12" fillId="6" borderId="3" xfId="3" applyNumberFormat="1" applyFont="1" applyFill="1" applyBorder="1" applyAlignment="1">
      <alignment horizontal="center"/>
    </xf>
    <xf numFmtId="166" fontId="3" fillId="5" borderId="23" xfId="0" applyNumberFormat="1" applyFont="1" applyFill="1" applyBorder="1" applyAlignment="1">
      <alignment horizontal="center" vertical="center"/>
    </xf>
    <xf numFmtId="0" fontId="12" fillId="17" borderId="3" xfId="3" applyNumberFormat="1" applyFont="1" applyFill="1" applyBorder="1" applyAlignment="1">
      <alignment horizontal="center"/>
    </xf>
    <xf numFmtId="166" fontId="3" fillId="5" borderId="22" xfId="0" applyNumberFormat="1" applyFont="1" applyFill="1" applyBorder="1" applyAlignment="1">
      <alignment horizontal="center" vertical="center"/>
    </xf>
    <xf numFmtId="1" fontId="9" fillId="17" borderId="24" xfId="3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right" vertical="center"/>
    </xf>
    <xf numFmtId="1" fontId="17" fillId="5" borderId="20" xfId="0" applyNumberFormat="1" applyFont="1" applyFill="1" applyBorder="1" applyAlignment="1">
      <alignment horizontal="right" vertical="center"/>
    </xf>
    <xf numFmtId="1" fontId="3" fillId="0" borderId="23" xfId="0" applyNumberFormat="1" applyFont="1" applyBorder="1" applyAlignment="1">
      <alignment horizontal="right" vertical="center"/>
    </xf>
    <xf numFmtId="0" fontId="12" fillId="3" borderId="3" xfId="3" applyNumberFormat="1" applyFont="1" applyFill="1" applyBorder="1" applyAlignment="1">
      <alignment horizontal="center"/>
    </xf>
    <xf numFmtId="1" fontId="9" fillId="6" borderId="28" xfId="3" applyNumberFormat="1" applyFont="1" applyFill="1" applyBorder="1" applyAlignment="1">
      <alignment horizontal="right" vertical="center"/>
    </xf>
    <xf numFmtId="1" fontId="9" fillId="0" borderId="29" xfId="3" applyNumberFormat="1" applyFont="1" applyFill="1" applyBorder="1" applyAlignment="1">
      <alignment horizontal="right" vertical="center"/>
    </xf>
    <xf numFmtId="0" fontId="12" fillId="7" borderId="3" xfId="3" applyNumberFormat="1" applyFont="1" applyFill="1" applyBorder="1" applyAlignment="1">
      <alignment horizontal="center"/>
    </xf>
    <xf numFmtId="1" fontId="9" fillId="3" borderId="28" xfId="3" applyNumberFormat="1" applyFont="1" applyFill="1" applyBorder="1" applyAlignment="1">
      <alignment horizontal="right" vertical="center"/>
    </xf>
    <xf numFmtId="0" fontId="12" fillId="8" borderId="3" xfId="3" applyNumberFormat="1" applyFont="1" applyFill="1" applyBorder="1" applyAlignment="1">
      <alignment horizontal="center"/>
    </xf>
    <xf numFmtId="1" fontId="9" fillId="7" borderId="28" xfId="3" applyNumberFormat="1" applyFont="1" applyFill="1" applyBorder="1" applyAlignment="1">
      <alignment horizontal="right" vertical="center"/>
    </xf>
    <xf numFmtId="1" fontId="9" fillId="8" borderId="28" xfId="3" applyNumberFormat="1" applyFont="1" applyFill="1" applyBorder="1" applyAlignment="1">
      <alignment horizontal="right" vertical="center"/>
    </xf>
    <xf numFmtId="0" fontId="19" fillId="0" borderId="0" xfId="3" applyNumberFormat="1" applyFont="1"/>
    <xf numFmtId="0" fontId="20" fillId="4" borderId="0" xfId="3" applyNumberFormat="1" applyFont="1" applyFill="1" applyBorder="1" applyAlignment="1">
      <alignment horizontal="center"/>
    </xf>
    <xf numFmtId="1" fontId="19" fillId="8" borderId="6" xfId="3" applyNumberFormat="1" applyFont="1" applyFill="1" applyBorder="1" applyAlignment="1">
      <alignment horizontal="center"/>
    </xf>
    <xf numFmtId="1" fontId="19" fillId="8" borderId="0" xfId="3" applyNumberFormat="1" applyFont="1" applyFill="1" applyBorder="1" applyAlignment="1">
      <alignment horizontal="center"/>
    </xf>
    <xf numFmtId="0" fontId="20" fillId="2" borderId="3" xfId="3" applyNumberFormat="1" applyFont="1" applyFill="1" applyBorder="1" applyAlignment="1">
      <alignment horizontal="center"/>
    </xf>
    <xf numFmtId="1" fontId="9" fillId="10" borderId="20" xfId="3" applyNumberFormat="1" applyFont="1" applyFill="1" applyBorder="1" applyAlignment="1">
      <alignment horizontal="right" vertical="center"/>
    </xf>
    <xf numFmtId="1" fontId="9" fillId="0" borderId="23" xfId="3" applyNumberFormat="1" applyFont="1" applyFill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/>
    <xf numFmtId="164" fontId="0" fillId="0" borderId="0" xfId="0" applyNumberFormat="1" applyAlignment="1">
      <alignment vertical="center"/>
    </xf>
    <xf numFmtId="164" fontId="0" fillId="0" borderId="31" xfId="0" applyNumberFormat="1" applyBorder="1"/>
    <xf numFmtId="0" fontId="0" fillId="0" borderId="0" xfId="0" applyAlignment="1">
      <alignment wrapText="1"/>
    </xf>
    <xf numFmtId="4" fontId="22" fillId="0" borderId="0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wrapText="1"/>
    </xf>
    <xf numFmtId="39" fontId="23" fillId="0" borderId="0" xfId="0" applyNumberFormat="1" applyFont="1" applyBorder="1"/>
    <xf numFmtId="39" fontId="23" fillId="0" borderId="4" xfId="0" applyNumberFormat="1" applyFont="1" applyBorder="1"/>
    <xf numFmtId="39" fontId="23" fillId="0" borderId="22" xfId="0" applyNumberFormat="1" applyFont="1" applyBorder="1"/>
    <xf numFmtId="39" fontId="23" fillId="0" borderId="31" xfId="0" applyNumberFormat="1" applyFont="1" applyBorder="1"/>
    <xf numFmtId="39" fontId="21" fillId="0" borderId="31" xfId="0" applyNumberFormat="1" applyFont="1" applyBorder="1"/>
    <xf numFmtId="0" fontId="4" fillId="0" borderId="0" xfId="0" applyNumberFormat="1" applyFont="1" applyAlignment="1">
      <alignment wrapText="1"/>
    </xf>
    <xf numFmtId="0" fontId="4" fillId="0" borderId="0" xfId="0" applyNumberFormat="1" applyFont="1"/>
    <xf numFmtId="49" fontId="24" fillId="0" borderId="0" xfId="0" applyNumberFormat="1" applyFont="1" applyAlignment="1">
      <alignment horizontal="center"/>
    </xf>
    <xf numFmtId="49" fontId="24" fillId="0" borderId="0" xfId="0" applyNumberFormat="1" applyFont="1"/>
    <xf numFmtId="0" fontId="24" fillId="0" borderId="0" xfId="0" applyNumberFormat="1" applyFont="1" applyAlignment="1">
      <alignment wrapText="1"/>
    </xf>
    <xf numFmtId="0" fontId="24" fillId="0" borderId="0" xfId="0" applyNumberFormat="1" applyFont="1"/>
    <xf numFmtId="166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0" fillId="20" borderId="19" xfId="2" applyNumberFormat="1" applyFont="1" applyFill="1" applyBorder="1" applyAlignment="1" applyProtection="1">
      <alignment horizontal="center" vertical="center"/>
    </xf>
    <xf numFmtId="164" fontId="0" fillId="20" borderId="15" xfId="2" applyNumberFormat="1" applyFont="1" applyFill="1" applyBorder="1" applyAlignment="1" applyProtection="1">
      <alignment horizontal="center" vertical="center"/>
    </xf>
    <xf numFmtId="164" fontId="5" fillId="0" borderId="20" xfId="2" applyNumberFormat="1" applyFont="1" applyFill="1" applyBorder="1" applyAlignment="1" applyProtection="1">
      <alignment horizontal="center" vertical="center"/>
    </xf>
    <xf numFmtId="39" fontId="23" fillId="2" borderId="0" xfId="0" applyNumberFormat="1" applyFont="1" applyFill="1" applyBorder="1"/>
    <xf numFmtId="166" fontId="5" fillId="0" borderId="0" xfId="0" applyNumberFormat="1" applyFont="1" applyFill="1" applyAlignment="1">
      <alignment horizontal="center" wrapText="1"/>
    </xf>
    <xf numFmtId="0" fontId="16" fillId="0" borderId="0" xfId="4" applyAlignment="1"/>
    <xf numFmtId="166" fontId="0" fillId="0" borderId="8" xfId="0" applyNumberFormat="1" applyFill="1" applyBorder="1" applyAlignment="1">
      <alignment horizontal="left" vertical="top"/>
    </xf>
    <xf numFmtId="166" fontId="0" fillId="0" borderId="8" xfId="0" applyNumberFormat="1" applyFont="1" applyFill="1" applyBorder="1" applyAlignment="1">
      <alignment horizontal="left" vertical="top"/>
    </xf>
    <xf numFmtId="166" fontId="0" fillId="0" borderId="8" xfId="0" applyNumberFormat="1" applyFill="1" applyBorder="1" applyAlignment="1">
      <alignment horizontal="left" vertical="top" wrapText="1"/>
    </xf>
    <xf numFmtId="166" fontId="0" fillId="0" borderId="8" xfId="0" applyNumberFormat="1" applyFont="1" applyFill="1" applyBorder="1" applyAlignment="1">
      <alignment horizontal="left" vertical="top" wrapText="1"/>
    </xf>
    <xf numFmtId="0" fontId="9" fillId="2" borderId="30" xfId="3" applyNumberFormat="1" applyFont="1" applyFill="1" applyBorder="1" applyAlignment="1">
      <alignment horizontal="left" vertical="center"/>
    </xf>
    <xf numFmtId="0" fontId="9" fillId="2" borderId="3" xfId="3" applyNumberFormat="1" applyFont="1" applyFill="1" applyBorder="1" applyAlignment="1">
      <alignment horizontal="left" vertical="center"/>
    </xf>
    <xf numFmtId="0" fontId="9" fillId="2" borderId="2" xfId="3" applyNumberFormat="1" applyFont="1" applyFill="1" applyBorder="1" applyAlignment="1">
      <alignment horizontal="left" vertical="center"/>
    </xf>
    <xf numFmtId="0" fontId="9" fillId="6" borderId="26" xfId="3" applyNumberFormat="1" applyFont="1" applyFill="1" applyBorder="1" applyAlignment="1">
      <alignment horizontal="center" vertical="center"/>
    </xf>
    <xf numFmtId="0" fontId="9" fillId="6" borderId="27" xfId="3" applyNumberFormat="1" applyFont="1" applyFill="1" applyBorder="1" applyAlignment="1">
      <alignment horizontal="center" vertical="center"/>
    </xf>
    <xf numFmtId="0" fontId="9" fillId="17" borderId="20" xfId="3" applyNumberFormat="1" applyFont="1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6" fontId="5" fillId="14" borderId="8" xfId="0" applyNumberFormat="1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4" fontId="0" fillId="13" borderId="8" xfId="2" applyNumberFormat="1" applyFont="1" applyFill="1" applyBorder="1" applyAlignment="1" applyProtection="1"/>
    <xf numFmtId="166" fontId="0" fillId="12" borderId="8" xfId="0" applyNumberFormat="1" applyFont="1" applyFill="1" applyBorder="1" applyAlignment="1">
      <alignment horizontal="left"/>
    </xf>
    <xf numFmtId="166" fontId="0" fillId="11" borderId="10" xfId="0" applyNumberFormat="1" applyFill="1" applyBorder="1" applyAlignment="1">
      <alignment horizontal="left"/>
    </xf>
    <xf numFmtId="168" fontId="5" fillId="0" borderId="8" xfId="2" applyNumberFormat="1" applyFont="1" applyFill="1" applyBorder="1" applyAlignment="1" applyProtection="1">
      <alignment horizontal="left"/>
    </xf>
    <xf numFmtId="166" fontId="0" fillId="0" borderId="8" xfId="0" applyNumberFormat="1" applyFont="1" applyBorder="1" applyAlignment="1">
      <alignment horizontal="left" vertical="center"/>
    </xf>
    <xf numFmtId="166" fontId="0" fillId="0" borderId="8" xfId="0" applyNumberFormat="1" applyFont="1" applyBorder="1" applyAlignment="1">
      <alignment horizontal="left" vertical="center" wrapText="1"/>
    </xf>
    <xf numFmtId="166" fontId="0" fillId="0" borderId="8" xfId="0" applyNumberFormat="1" applyBorder="1" applyAlignment="1">
      <alignment horizontal="left" vertical="center" wrapText="1"/>
    </xf>
    <xf numFmtId="166" fontId="0" fillId="0" borderId="8" xfId="0" applyNumberFormat="1" applyBorder="1" applyAlignment="1">
      <alignment horizontal="left" vertical="center"/>
    </xf>
    <xf numFmtId="166" fontId="0" fillId="0" borderId="8" xfId="0" applyNumberFormat="1" applyBorder="1" applyAlignment="1">
      <alignment vertical="center" wrapText="1"/>
    </xf>
    <xf numFmtId="166" fontId="0" fillId="0" borderId="8" xfId="0" applyNumberFormat="1" applyFont="1" applyBorder="1" applyAlignment="1">
      <alignment vertical="center" wrapText="1"/>
    </xf>
    <xf numFmtId="0" fontId="9" fillId="3" borderId="26" xfId="3" applyNumberFormat="1" applyFont="1" applyFill="1" applyBorder="1" applyAlignment="1">
      <alignment horizontal="center" vertical="center"/>
    </xf>
    <xf numFmtId="0" fontId="9" fillId="3" borderId="27" xfId="3" applyNumberFormat="1" applyFont="1" applyFill="1" applyBorder="1" applyAlignment="1">
      <alignment horizontal="center" vertical="center"/>
    </xf>
    <xf numFmtId="0" fontId="9" fillId="7" borderId="26" xfId="3" applyNumberFormat="1" applyFont="1" applyFill="1" applyBorder="1" applyAlignment="1">
      <alignment horizontal="center" vertical="center"/>
    </xf>
    <xf numFmtId="0" fontId="9" fillId="7" borderId="27" xfId="3" applyNumberFormat="1" applyFont="1" applyFill="1" applyBorder="1" applyAlignment="1">
      <alignment horizontal="center" vertical="center"/>
    </xf>
    <xf numFmtId="0" fontId="9" fillId="8" borderId="26" xfId="3" applyNumberFormat="1" applyFont="1" applyFill="1" applyBorder="1" applyAlignment="1">
      <alignment horizontal="center" vertical="center"/>
    </xf>
    <xf numFmtId="0" fontId="9" fillId="8" borderId="27" xfId="3" applyNumberFormat="1" applyFont="1" applyFill="1" applyBorder="1" applyAlignment="1">
      <alignment horizontal="center" vertical="center"/>
    </xf>
    <xf numFmtId="166" fontId="5" fillId="0" borderId="8" xfId="0" applyNumberFormat="1" applyFont="1" applyBorder="1" applyAlignment="1">
      <alignment horizontal="right"/>
    </xf>
    <xf numFmtId="166" fontId="5" fillId="18" borderId="8" xfId="0" applyNumberFormat="1" applyFont="1" applyFill="1" applyBorder="1" applyAlignment="1">
      <alignment horizontal="center"/>
    </xf>
    <xf numFmtId="166" fontId="0" fillId="0" borderId="17" xfId="0" applyNumberFormat="1" applyFont="1" applyBorder="1" applyAlignment="1">
      <alignment horizontal="left" vertical="center"/>
    </xf>
    <xf numFmtId="166" fontId="0" fillId="0" borderId="18" xfId="0" applyNumberFormat="1" applyBorder="1" applyAlignment="1">
      <alignment vertical="center" wrapText="1"/>
    </xf>
    <xf numFmtId="166" fontId="0" fillId="0" borderId="18" xfId="0" applyNumberFormat="1" applyFont="1" applyBorder="1" applyAlignment="1">
      <alignment vertical="center" wrapText="1"/>
    </xf>
    <xf numFmtId="166" fontId="0" fillId="0" borderId="8" xfId="0" applyNumberFormat="1" applyFont="1" applyBorder="1" applyAlignment="1">
      <alignment horizontal="left" vertical="top"/>
    </xf>
    <xf numFmtId="166" fontId="0" fillId="0" borderId="8" xfId="0" applyNumberFormat="1" applyFont="1" applyBorder="1" applyAlignment="1">
      <alignment horizontal="left" vertical="top" wrapText="1"/>
    </xf>
    <xf numFmtId="166" fontId="5" fillId="0" borderId="8" xfId="0" applyNumberFormat="1" applyFont="1" applyBorder="1" applyAlignment="1">
      <alignment horizontal="right" vertical="center"/>
    </xf>
    <xf numFmtId="166" fontId="0" fillId="0" borderId="17" xfId="0" applyNumberFormat="1" applyBorder="1" applyAlignment="1">
      <alignment horizontal="left" vertical="top"/>
    </xf>
    <xf numFmtId="166" fontId="0" fillId="0" borderId="17" xfId="0" applyNumberFormat="1" applyFont="1" applyBorder="1" applyAlignment="1">
      <alignment horizontal="left" vertical="top"/>
    </xf>
    <xf numFmtId="166" fontId="0" fillId="0" borderId="18" xfId="0" applyNumberFormat="1" applyBorder="1" applyAlignment="1">
      <alignment vertical="top" wrapText="1"/>
    </xf>
    <xf numFmtId="166" fontId="0" fillId="0" borderId="18" xfId="0" applyNumberFormat="1" applyFont="1" applyBorder="1" applyAlignment="1">
      <alignment vertical="top" wrapText="1"/>
    </xf>
    <xf numFmtId="166" fontId="0" fillId="0" borderId="8" xfId="0" applyNumberFormat="1" applyFont="1" applyBorder="1" applyAlignment="1">
      <alignment vertical="top" wrapText="1"/>
    </xf>
    <xf numFmtId="166" fontId="5" fillId="16" borderId="8" xfId="0" applyNumberFormat="1" applyFont="1" applyFill="1" applyBorder="1" applyAlignment="1">
      <alignment horizontal="center"/>
    </xf>
    <xf numFmtId="166" fontId="0" fillId="0" borderId="17" xfId="0" applyNumberFormat="1" applyFill="1" applyBorder="1" applyAlignment="1">
      <alignment horizontal="left" vertical="top"/>
    </xf>
    <xf numFmtId="166" fontId="0" fillId="0" borderId="17" xfId="0" applyNumberFormat="1" applyFont="1" applyFill="1" applyBorder="1" applyAlignment="1">
      <alignment horizontal="left" vertical="top"/>
    </xf>
  </cellXfs>
  <cellStyles count="5">
    <cellStyle name="Currency" xfId="2" builtinId="4"/>
    <cellStyle name="Normal" xfId="0" builtinId="0"/>
    <cellStyle name="Normal 2" xfId="1"/>
    <cellStyle name="Normal 3" xfId="4"/>
    <cellStyle name="Normal_2010-2011AgeDi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>
      <selection sqref="A1:AK64"/>
    </sheetView>
  </sheetViews>
  <sheetFormatPr defaultColWidth="9.109375" defaultRowHeight="13.2" x14ac:dyDescent="0.25"/>
  <cols>
    <col min="1" max="16384" width="9.109375" style="88"/>
  </cols>
  <sheetData>
    <row r="1" spans="1:37" x14ac:dyDescent="0.2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1:37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</row>
    <row r="4" spans="1:37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</row>
    <row r="5" spans="1:37" x14ac:dyDescent="0.2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</row>
    <row r="6" spans="1:37" x14ac:dyDescent="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</row>
    <row r="7" spans="1:37" x14ac:dyDescent="0.2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</row>
    <row r="8" spans="1:37" x14ac:dyDescent="0.2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</row>
    <row r="9" spans="1:37" x14ac:dyDescent="0.2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</row>
    <row r="10" spans="1:37" x14ac:dyDescent="0.2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</row>
    <row r="11" spans="1:37" x14ac:dyDescent="0.25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</row>
    <row r="12" spans="1:37" x14ac:dyDescent="0.25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</row>
    <row r="13" spans="1:37" x14ac:dyDescent="0.2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</row>
    <row r="14" spans="1:37" x14ac:dyDescent="0.2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</row>
    <row r="15" spans="1:37" x14ac:dyDescent="0.2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</row>
    <row r="16" spans="1:37" x14ac:dyDescent="0.2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1:37" x14ac:dyDescent="0.25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</row>
    <row r="18" spans="1:37" x14ac:dyDescent="0.25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</row>
    <row r="19" spans="1:37" x14ac:dyDescent="0.25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</row>
    <row r="20" spans="1:37" x14ac:dyDescent="0.25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</row>
    <row r="21" spans="1:37" x14ac:dyDescent="0.2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</row>
    <row r="22" spans="1:37" x14ac:dyDescent="0.25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</row>
    <row r="23" spans="1:37" x14ac:dyDescent="0.2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</row>
    <row r="24" spans="1:37" x14ac:dyDescent="0.25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</row>
    <row r="25" spans="1:37" x14ac:dyDescent="0.25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</row>
    <row r="26" spans="1:37" x14ac:dyDescent="0.25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</row>
    <row r="27" spans="1:37" x14ac:dyDescent="0.25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</row>
    <row r="28" spans="1:37" x14ac:dyDescent="0.25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</row>
    <row r="29" spans="1:37" x14ac:dyDescent="0.2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</row>
    <row r="30" spans="1:37" x14ac:dyDescent="0.25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</row>
    <row r="31" spans="1:37" x14ac:dyDescent="0.2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</row>
    <row r="32" spans="1:37" x14ac:dyDescent="0.2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</row>
    <row r="33" spans="1:37" x14ac:dyDescent="0.2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</row>
    <row r="34" spans="1:37" x14ac:dyDescent="0.2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</row>
    <row r="35" spans="1:37" x14ac:dyDescent="0.2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</row>
    <row r="36" spans="1:37" x14ac:dyDescent="0.2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</row>
    <row r="37" spans="1:37" x14ac:dyDescent="0.2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</row>
    <row r="38" spans="1:37" x14ac:dyDescent="0.2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</row>
    <row r="39" spans="1:37" x14ac:dyDescent="0.2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</row>
    <row r="40" spans="1:37" x14ac:dyDescent="0.2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</row>
    <row r="41" spans="1:37" x14ac:dyDescent="0.2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</row>
    <row r="42" spans="1:37" x14ac:dyDescent="0.2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</row>
    <row r="43" spans="1:37" x14ac:dyDescent="0.2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</row>
    <row r="44" spans="1:37" x14ac:dyDescent="0.2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</row>
    <row r="45" spans="1:37" x14ac:dyDescent="0.2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</row>
    <row r="46" spans="1:37" x14ac:dyDescent="0.2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</row>
    <row r="47" spans="1:37" x14ac:dyDescent="0.2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</row>
    <row r="48" spans="1:37" x14ac:dyDescent="0.2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</row>
    <row r="49" spans="1:37" x14ac:dyDescent="0.2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</row>
    <row r="50" spans="1:37" x14ac:dyDescent="0.2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</row>
    <row r="51" spans="1:37" x14ac:dyDescent="0.2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</row>
    <row r="52" spans="1:37" x14ac:dyDescent="0.2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</row>
    <row r="53" spans="1:37" x14ac:dyDescent="0.2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</row>
    <row r="54" spans="1:37" x14ac:dyDescent="0.2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</row>
    <row r="55" spans="1:37" x14ac:dyDescent="0.2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</row>
    <row r="56" spans="1:37" x14ac:dyDescent="0.2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</row>
    <row r="57" spans="1:37" x14ac:dyDescent="0.2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</row>
    <row r="58" spans="1:37" x14ac:dyDescent="0.2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</row>
    <row r="59" spans="1:37" x14ac:dyDescent="0.2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</row>
    <row r="60" spans="1:37" x14ac:dyDescent="0.2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</row>
    <row r="61" spans="1:37" x14ac:dyDescent="0.2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</row>
    <row r="62" spans="1:37" x14ac:dyDescent="0.2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</row>
    <row r="63" spans="1:37" x14ac:dyDescent="0.2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</row>
    <row r="64" spans="1:37" x14ac:dyDescent="0.2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46" zoomScale="112" zoomScaleNormal="100" zoomScaleSheetLayoutView="112" workbookViewId="0">
      <selection activeCell="K53" sqref="K53"/>
    </sheetView>
  </sheetViews>
  <sheetFormatPr defaultRowHeight="18" x14ac:dyDescent="0.35"/>
  <cols>
    <col min="1" max="4" width="2.6640625" style="169" customWidth="1"/>
    <col min="5" max="5" width="34.5546875" style="169" customWidth="1"/>
    <col min="6" max="6" width="14.5546875" style="165" customWidth="1"/>
    <col min="7" max="7" width="15.5546875" style="165" customWidth="1"/>
    <col min="8" max="8" width="15.44140625" style="165" customWidth="1"/>
  </cols>
  <sheetData>
    <row r="1" spans="1:8" ht="65.400000000000006" customHeight="1" thickBot="1" x14ac:dyDescent="0.4">
      <c r="A1" s="166"/>
      <c r="B1" s="166"/>
      <c r="C1" s="166"/>
      <c r="D1" s="166"/>
      <c r="E1" s="166"/>
      <c r="F1" s="157" t="s">
        <v>161</v>
      </c>
      <c r="G1" s="158" t="s">
        <v>170</v>
      </c>
      <c r="H1" s="158" t="s">
        <v>145</v>
      </c>
    </row>
    <row r="2" spans="1:8" ht="18" customHeight="1" thickTop="1" x14ac:dyDescent="0.3">
      <c r="A2" s="167" t="s">
        <v>0</v>
      </c>
      <c r="B2" s="167"/>
      <c r="C2" s="167"/>
      <c r="D2" s="167"/>
      <c r="E2" s="167"/>
      <c r="F2" s="159"/>
      <c r="G2" s="159"/>
      <c r="H2" s="159"/>
    </row>
    <row r="3" spans="1:8" ht="19.95" customHeight="1" x14ac:dyDescent="0.3">
      <c r="A3" s="167"/>
      <c r="B3" s="167"/>
      <c r="C3" s="167" t="s">
        <v>1</v>
      </c>
      <c r="D3" s="167"/>
      <c r="E3" s="167"/>
      <c r="F3" s="159"/>
      <c r="G3" s="159"/>
      <c r="H3" s="159"/>
    </row>
    <row r="4" spans="1:8" ht="19.95" customHeight="1" x14ac:dyDescent="0.3">
      <c r="A4" s="167"/>
      <c r="B4" s="167"/>
      <c r="C4" s="167"/>
      <c r="D4" s="167" t="s">
        <v>2</v>
      </c>
      <c r="E4" s="167"/>
      <c r="F4" s="159">
        <v>59.4</v>
      </c>
      <c r="G4" s="159">
        <v>59.4</v>
      </c>
      <c r="H4" s="159">
        <v>59.4</v>
      </c>
    </row>
    <row r="5" spans="1:8" ht="19.95" customHeight="1" x14ac:dyDescent="0.3">
      <c r="A5" s="167"/>
      <c r="B5" s="167"/>
      <c r="C5" s="167"/>
      <c r="D5" s="167" t="s">
        <v>3</v>
      </c>
      <c r="E5" s="167"/>
      <c r="F5" s="160">
        <v>66480</v>
      </c>
      <c r="G5" s="160">
        <v>52380</v>
      </c>
      <c r="H5" s="160">
        <v>65597.333333333343</v>
      </c>
    </row>
    <row r="6" spans="1:8" ht="19.95" customHeight="1" x14ac:dyDescent="0.3">
      <c r="A6" s="167"/>
      <c r="B6" s="167"/>
      <c r="C6" s="167" t="s">
        <v>4</v>
      </c>
      <c r="D6" s="167"/>
      <c r="E6" s="167"/>
      <c r="F6" s="161">
        <f t="shared" ref="F6:H6" si="0">ROUND(SUM(F3:F5),5)</f>
        <v>66539.399999999994</v>
      </c>
      <c r="G6" s="161">
        <f t="shared" si="0"/>
        <v>52439.4</v>
      </c>
      <c r="H6" s="161">
        <f t="shared" si="0"/>
        <v>65656.733330000003</v>
      </c>
    </row>
    <row r="7" spans="1:8" ht="19.95" customHeight="1" thickBot="1" x14ac:dyDescent="0.35">
      <c r="A7" s="167"/>
      <c r="B7" s="167" t="s">
        <v>5</v>
      </c>
      <c r="C7" s="167"/>
      <c r="D7" s="167"/>
      <c r="E7" s="167"/>
      <c r="F7" s="162">
        <f t="shared" ref="F7:H7" si="1">F6</f>
        <v>66539.399999999994</v>
      </c>
      <c r="G7" s="162">
        <f t="shared" si="1"/>
        <v>52439.4</v>
      </c>
      <c r="H7" s="162">
        <f t="shared" si="1"/>
        <v>65656.733330000003</v>
      </c>
    </row>
    <row r="8" spans="1:8" ht="19.95" customHeight="1" thickTop="1" x14ac:dyDescent="0.3">
      <c r="A8" s="167"/>
      <c r="B8" s="167"/>
      <c r="C8" s="167" t="s">
        <v>6</v>
      </c>
      <c r="D8" s="167"/>
      <c r="E8" s="167"/>
      <c r="F8" s="159"/>
      <c r="G8" s="159"/>
      <c r="H8" s="159"/>
    </row>
    <row r="9" spans="1:8" ht="19.95" customHeight="1" x14ac:dyDescent="0.3">
      <c r="A9" s="167"/>
      <c r="B9" s="167"/>
      <c r="C9" s="167"/>
      <c r="D9" s="167" t="s">
        <v>7</v>
      </c>
      <c r="E9" s="167"/>
      <c r="F9" s="159"/>
      <c r="G9" s="159"/>
      <c r="H9" s="159"/>
    </row>
    <row r="10" spans="1:8" ht="19.95" customHeight="1" x14ac:dyDescent="0.3">
      <c r="A10" s="167"/>
      <c r="B10" s="167"/>
      <c r="C10" s="167"/>
      <c r="D10" s="167"/>
      <c r="E10" s="167" t="s">
        <v>8</v>
      </c>
      <c r="F10" s="159">
        <v>6000</v>
      </c>
      <c r="G10" s="159">
        <v>4125.12</v>
      </c>
      <c r="H10" s="159">
        <v>4500</v>
      </c>
    </row>
    <row r="11" spans="1:8" ht="19.95" customHeight="1" x14ac:dyDescent="0.3">
      <c r="A11" s="167"/>
      <c r="B11" s="167"/>
      <c r="C11" s="167"/>
      <c r="D11" s="167"/>
      <c r="E11" s="167" t="s">
        <v>9</v>
      </c>
      <c r="F11" s="159">
        <v>4000</v>
      </c>
      <c r="G11" s="159">
        <v>5145</v>
      </c>
      <c r="H11" s="159">
        <v>5500</v>
      </c>
    </row>
    <row r="12" spans="1:8" ht="19.95" customHeight="1" x14ac:dyDescent="0.3">
      <c r="A12" s="167"/>
      <c r="B12" s="167"/>
      <c r="C12" s="167"/>
      <c r="D12" s="167"/>
      <c r="E12" s="167" t="s">
        <v>171</v>
      </c>
      <c r="F12" s="159">
        <v>6000</v>
      </c>
      <c r="G12" s="159">
        <v>3417.75</v>
      </c>
      <c r="H12" s="159">
        <v>5000</v>
      </c>
    </row>
    <row r="13" spans="1:8" ht="19.95" customHeight="1" x14ac:dyDescent="0.3">
      <c r="A13" s="167"/>
      <c r="B13" s="167"/>
      <c r="C13" s="167"/>
      <c r="D13" s="167"/>
      <c r="E13" s="167" t="s">
        <v>10</v>
      </c>
      <c r="F13" s="159">
        <v>3000</v>
      </c>
      <c r="G13" s="159">
        <v>2382.5</v>
      </c>
      <c r="H13" s="159">
        <v>2400</v>
      </c>
    </row>
    <row r="14" spans="1:8" ht="19.95" customHeight="1" x14ac:dyDescent="0.3">
      <c r="A14" s="167"/>
      <c r="B14" s="167"/>
      <c r="C14" s="167"/>
      <c r="D14" s="167"/>
      <c r="E14" s="167" t="s">
        <v>118</v>
      </c>
      <c r="F14" s="159">
        <v>1500</v>
      </c>
      <c r="G14" s="159">
        <v>2812.5</v>
      </c>
      <c r="H14" s="159">
        <v>2900</v>
      </c>
    </row>
    <row r="15" spans="1:8" ht="19.95" customHeight="1" x14ac:dyDescent="0.3">
      <c r="A15" s="167"/>
      <c r="B15" s="167"/>
      <c r="C15" s="167"/>
      <c r="D15" s="167"/>
      <c r="E15" s="167" t="s">
        <v>11</v>
      </c>
      <c r="F15" s="160">
        <v>7000</v>
      </c>
      <c r="G15" s="160">
        <v>4265</v>
      </c>
      <c r="H15" s="160">
        <v>6000</v>
      </c>
    </row>
    <row r="16" spans="1:8" ht="19.95" customHeight="1" thickBot="1" x14ac:dyDescent="0.35">
      <c r="A16" s="167"/>
      <c r="B16" s="167"/>
      <c r="C16" s="167"/>
      <c r="D16" s="167" t="s">
        <v>12</v>
      </c>
      <c r="E16" s="167"/>
      <c r="F16" s="162">
        <f t="shared" ref="F16:H16" si="2">ROUND(SUM(F9:F15),5)</f>
        <v>27500</v>
      </c>
      <c r="G16" s="162">
        <f t="shared" si="2"/>
        <v>22147.87</v>
      </c>
      <c r="H16" s="162">
        <f t="shared" si="2"/>
        <v>26300</v>
      </c>
    </row>
    <row r="17" spans="1:8" ht="19.95" customHeight="1" thickTop="1" x14ac:dyDescent="0.3">
      <c r="A17" s="167"/>
      <c r="B17" s="167"/>
      <c r="C17" s="167"/>
      <c r="D17" s="167" t="s">
        <v>13</v>
      </c>
      <c r="E17" s="167"/>
      <c r="F17" s="159">
        <v>3200</v>
      </c>
      <c r="G17" s="159">
        <v>1450</v>
      </c>
      <c r="H17" s="159">
        <v>2500</v>
      </c>
    </row>
    <row r="18" spans="1:8" ht="19.95" customHeight="1" x14ac:dyDescent="0.3">
      <c r="A18" s="167"/>
      <c r="B18" s="167"/>
      <c r="C18" s="167"/>
      <c r="D18" s="167" t="s">
        <v>146</v>
      </c>
      <c r="E18" s="167"/>
      <c r="F18" s="159">
        <v>0</v>
      </c>
      <c r="G18" s="159">
        <v>125</v>
      </c>
      <c r="H18" s="159">
        <v>125</v>
      </c>
    </row>
    <row r="19" spans="1:8" ht="19.95" customHeight="1" x14ac:dyDescent="0.3">
      <c r="A19" s="167"/>
      <c r="B19" s="167"/>
      <c r="C19" s="167"/>
      <c r="D19" s="167" t="s">
        <v>14</v>
      </c>
      <c r="E19" s="167"/>
      <c r="F19" s="159"/>
      <c r="G19" s="159"/>
      <c r="H19" s="159"/>
    </row>
    <row r="20" spans="1:8" ht="19.95" customHeight="1" x14ac:dyDescent="0.3">
      <c r="A20" s="167"/>
      <c r="B20" s="167"/>
      <c r="C20" s="167"/>
      <c r="D20" s="167"/>
      <c r="E20" s="167" t="s">
        <v>15</v>
      </c>
      <c r="F20" s="160">
        <v>200</v>
      </c>
      <c r="G20" s="160">
        <v>105.65</v>
      </c>
      <c r="H20" s="160">
        <v>150</v>
      </c>
    </row>
    <row r="21" spans="1:8" ht="19.95" customHeight="1" thickBot="1" x14ac:dyDescent="0.35">
      <c r="A21" s="167"/>
      <c r="B21" s="167"/>
      <c r="C21" s="167"/>
      <c r="D21" s="167" t="s">
        <v>16</v>
      </c>
      <c r="E21" s="167"/>
      <c r="F21" s="162">
        <f t="shared" ref="F21:H21" si="3">ROUND(SUM(F19:F20),5)</f>
        <v>200</v>
      </c>
      <c r="G21" s="162">
        <f t="shared" si="3"/>
        <v>105.65</v>
      </c>
      <c r="H21" s="162">
        <f t="shared" si="3"/>
        <v>150</v>
      </c>
    </row>
    <row r="22" spans="1:8" ht="19.95" customHeight="1" thickTop="1" x14ac:dyDescent="0.3">
      <c r="A22" s="167"/>
      <c r="B22" s="167"/>
      <c r="C22" s="167"/>
      <c r="D22" s="167" t="s">
        <v>126</v>
      </c>
      <c r="E22" s="167"/>
      <c r="F22" s="159"/>
      <c r="G22" s="159"/>
      <c r="H22" s="159"/>
    </row>
    <row r="23" spans="1:8" ht="19.95" customHeight="1" x14ac:dyDescent="0.3">
      <c r="A23" s="167"/>
      <c r="B23" s="167"/>
      <c r="C23" s="167"/>
      <c r="D23" s="167"/>
      <c r="E23" s="167" t="s">
        <v>127</v>
      </c>
      <c r="F23" s="159">
        <v>150</v>
      </c>
      <c r="G23" s="159">
        <v>291.64999999999998</v>
      </c>
      <c r="H23" s="159"/>
    </row>
    <row r="24" spans="1:8" ht="19.95" customHeight="1" x14ac:dyDescent="0.3">
      <c r="A24" s="167"/>
      <c r="B24" s="167"/>
      <c r="C24" s="167"/>
      <c r="D24" s="167"/>
      <c r="E24" s="167" t="s">
        <v>147</v>
      </c>
      <c r="F24" s="160">
        <v>600</v>
      </c>
      <c r="G24" s="160">
        <v>538.88</v>
      </c>
      <c r="H24" s="160">
        <v>200</v>
      </c>
    </row>
    <row r="25" spans="1:8" ht="19.95" customHeight="1" thickBot="1" x14ac:dyDescent="0.35">
      <c r="A25" s="167"/>
      <c r="B25" s="167"/>
      <c r="C25" s="167"/>
      <c r="D25" s="167" t="s">
        <v>128</v>
      </c>
      <c r="E25" s="167"/>
      <c r="F25" s="162">
        <f t="shared" ref="F25:H25" si="4">ROUND(SUM(F22:F24),5)</f>
        <v>750</v>
      </c>
      <c r="G25" s="162">
        <f t="shared" si="4"/>
        <v>830.53</v>
      </c>
      <c r="H25" s="162">
        <f t="shared" si="4"/>
        <v>200</v>
      </c>
    </row>
    <row r="26" spans="1:8" ht="19.95" customHeight="1" thickTop="1" x14ac:dyDescent="0.3">
      <c r="A26" s="167"/>
      <c r="B26" s="167"/>
      <c r="C26" s="167"/>
      <c r="D26" s="167" t="s">
        <v>129</v>
      </c>
      <c r="E26" s="167"/>
      <c r="F26" s="159">
        <v>1000</v>
      </c>
      <c r="G26" s="159">
        <v>808.09</v>
      </c>
      <c r="H26" s="159">
        <v>0</v>
      </c>
    </row>
    <row r="27" spans="1:8" ht="19.95" customHeight="1" x14ac:dyDescent="0.3">
      <c r="A27" s="167"/>
      <c r="B27" s="167"/>
      <c r="C27" s="167"/>
      <c r="D27" s="167" t="s">
        <v>17</v>
      </c>
      <c r="E27" s="167"/>
      <c r="F27" s="159"/>
      <c r="G27" s="159"/>
      <c r="H27" s="159"/>
    </row>
    <row r="28" spans="1:8" ht="19.95" customHeight="1" x14ac:dyDescent="0.3">
      <c r="A28" s="167"/>
      <c r="B28" s="167"/>
      <c r="C28" s="167"/>
      <c r="D28" s="167"/>
      <c r="E28" s="167" t="s">
        <v>18</v>
      </c>
      <c r="F28" s="160">
        <v>500</v>
      </c>
      <c r="G28" s="160">
        <v>0</v>
      </c>
      <c r="H28" s="160">
        <v>1500</v>
      </c>
    </row>
    <row r="29" spans="1:8" ht="19.95" customHeight="1" thickBot="1" x14ac:dyDescent="0.35">
      <c r="A29" s="167"/>
      <c r="B29" s="167"/>
      <c r="C29" s="167"/>
      <c r="D29" s="167" t="s">
        <v>19</v>
      </c>
      <c r="E29" s="167"/>
      <c r="F29" s="162">
        <v>500</v>
      </c>
      <c r="G29" s="162">
        <v>0</v>
      </c>
      <c r="H29" s="162">
        <v>0</v>
      </c>
    </row>
    <row r="30" spans="1:8" s="116" customFormat="1" ht="19.95" customHeight="1" thickTop="1" x14ac:dyDescent="0.3">
      <c r="A30" s="167"/>
      <c r="B30" s="167"/>
      <c r="C30" s="167"/>
      <c r="D30" s="167" t="s">
        <v>20</v>
      </c>
      <c r="E30" s="167"/>
      <c r="F30" s="159"/>
      <c r="G30" s="159"/>
      <c r="H30" s="159"/>
    </row>
    <row r="31" spans="1:8" s="116" customFormat="1" ht="19.95" customHeight="1" x14ac:dyDescent="0.3">
      <c r="A31" s="167"/>
      <c r="B31" s="167"/>
      <c r="C31" s="167"/>
      <c r="D31" s="167"/>
      <c r="E31" s="167" t="s">
        <v>21</v>
      </c>
      <c r="F31" s="159">
        <v>1000</v>
      </c>
      <c r="G31" s="159">
        <v>1200</v>
      </c>
      <c r="H31" s="159">
        <v>800</v>
      </c>
    </row>
    <row r="32" spans="1:8" s="116" customFormat="1" ht="19.95" customHeight="1" x14ac:dyDescent="0.3">
      <c r="A32" s="167"/>
      <c r="B32" s="167"/>
      <c r="C32" s="167"/>
      <c r="D32" s="167"/>
      <c r="E32" s="167" t="s">
        <v>22</v>
      </c>
      <c r="F32" s="159">
        <v>800</v>
      </c>
      <c r="G32" s="159">
        <v>800</v>
      </c>
      <c r="H32" s="159">
        <v>800</v>
      </c>
    </row>
    <row r="33" spans="1:8" s="116" customFormat="1" ht="19.95" customHeight="1" x14ac:dyDescent="0.3">
      <c r="A33" s="167"/>
      <c r="B33" s="167"/>
      <c r="C33" s="167"/>
      <c r="D33" s="167"/>
      <c r="E33" s="167" t="s">
        <v>37</v>
      </c>
      <c r="F33" s="159">
        <v>2500</v>
      </c>
      <c r="G33" s="159">
        <v>1169</v>
      </c>
      <c r="H33" s="159">
        <v>2500</v>
      </c>
    </row>
    <row r="34" spans="1:8" s="116" customFormat="1" ht="19.95" customHeight="1" x14ac:dyDescent="0.3">
      <c r="A34" s="167"/>
      <c r="B34" s="167"/>
      <c r="C34" s="167"/>
      <c r="D34" s="167"/>
      <c r="E34" s="167" t="s">
        <v>148</v>
      </c>
      <c r="F34" s="159">
        <v>1000</v>
      </c>
      <c r="G34" s="159">
        <v>600</v>
      </c>
      <c r="H34" s="159">
        <v>1000</v>
      </c>
    </row>
    <row r="35" spans="1:8" s="116" customFormat="1" ht="19.95" customHeight="1" x14ac:dyDescent="0.3">
      <c r="A35" s="167"/>
      <c r="B35" s="167"/>
      <c r="C35" s="167"/>
      <c r="D35" s="167"/>
      <c r="E35" s="167" t="s">
        <v>168</v>
      </c>
      <c r="F35" s="159">
        <v>500</v>
      </c>
      <c r="G35" s="159">
        <v>500</v>
      </c>
      <c r="H35" s="159">
        <v>500</v>
      </c>
    </row>
    <row r="36" spans="1:8" s="116" customFormat="1" ht="19.95" customHeight="1" x14ac:dyDescent="0.3">
      <c r="A36" s="167"/>
      <c r="B36" s="167"/>
      <c r="C36" s="167"/>
      <c r="D36" s="167"/>
      <c r="E36" s="167" t="s">
        <v>167</v>
      </c>
      <c r="F36" s="159">
        <v>500</v>
      </c>
      <c r="G36" s="159">
        <v>500</v>
      </c>
      <c r="H36" s="159">
        <v>500</v>
      </c>
    </row>
    <row r="37" spans="1:8" s="116" customFormat="1" ht="19.95" customHeight="1" thickBot="1" x14ac:dyDescent="0.35">
      <c r="A37" s="167"/>
      <c r="B37" s="167"/>
      <c r="C37" s="167"/>
      <c r="D37" s="167" t="s">
        <v>23</v>
      </c>
      <c r="E37" s="167"/>
      <c r="F37" s="162">
        <f t="shared" ref="F37:H37" si="5">ROUND(SUM(F30:F36),5)</f>
        <v>6300</v>
      </c>
      <c r="G37" s="162">
        <f t="shared" si="5"/>
        <v>4769</v>
      </c>
      <c r="H37" s="162">
        <f t="shared" si="5"/>
        <v>6100</v>
      </c>
    </row>
    <row r="38" spans="1:8" s="116" customFormat="1" ht="19.95" customHeight="1" thickTop="1" x14ac:dyDescent="0.3">
      <c r="A38" s="167"/>
      <c r="B38" s="167"/>
      <c r="C38" s="167"/>
      <c r="D38" s="167" t="s">
        <v>24</v>
      </c>
      <c r="E38" s="167"/>
      <c r="F38" s="159"/>
      <c r="G38" s="159"/>
      <c r="H38" s="159"/>
    </row>
    <row r="39" spans="1:8" s="116" customFormat="1" ht="19.95" customHeight="1" x14ac:dyDescent="0.3">
      <c r="A39" s="167"/>
      <c r="B39" s="167"/>
      <c r="C39" s="167"/>
      <c r="D39" s="167"/>
      <c r="E39" s="167" t="s">
        <v>35</v>
      </c>
      <c r="F39" s="159">
        <v>1000</v>
      </c>
      <c r="G39" s="159">
        <v>506</v>
      </c>
      <c r="H39" s="159">
        <v>800</v>
      </c>
    </row>
    <row r="40" spans="1:8" ht="19.95" customHeight="1" x14ac:dyDescent="0.3">
      <c r="A40" s="167"/>
      <c r="B40" s="167"/>
      <c r="C40" s="167"/>
      <c r="D40" s="167"/>
      <c r="E40" s="167" t="s">
        <v>25</v>
      </c>
      <c r="F40" s="159">
        <v>14000</v>
      </c>
      <c r="G40" s="159">
        <v>12835</v>
      </c>
      <c r="H40" s="159">
        <v>13000</v>
      </c>
    </row>
    <row r="41" spans="1:8" ht="19.95" customHeight="1" x14ac:dyDescent="0.3">
      <c r="A41" s="167"/>
      <c r="B41" s="167"/>
      <c r="C41" s="167"/>
      <c r="D41" s="167"/>
      <c r="E41" s="167" t="s">
        <v>169</v>
      </c>
      <c r="F41" s="159">
        <v>7000</v>
      </c>
      <c r="G41" s="159">
        <v>6077.5</v>
      </c>
      <c r="H41" s="159">
        <v>7000</v>
      </c>
    </row>
    <row r="42" spans="1:8" ht="19.95" customHeight="1" x14ac:dyDescent="0.3">
      <c r="A42" s="167"/>
      <c r="B42" s="167"/>
      <c r="C42" s="167"/>
      <c r="D42" s="167"/>
      <c r="E42" s="167" t="s">
        <v>26</v>
      </c>
      <c r="F42" s="159">
        <v>1100</v>
      </c>
      <c r="G42" s="159">
        <v>700</v>
      </c>
      <c r="H42" s="159">
        <v>700</v>
      </c>
    </row>
    <row r="43" spans="1:8" ht="19.95" customHeight="1" thickBot="1" x14ac:dyDescent="0.35">
      <c r="A43" s="167"/>
      <c r="B43" s="167"/>
      <c r="C43" s="167"/>
      <c r="D43" s="167" t="s">
        <v>27</v>
      </c>
      <c r="E43" s="167"/>
      <c r="F43" s="162">
        <f t="shared" ref="F43:H43" si="6">ROUND(SUM(F38:F42),5)</f>
        <v>23100</v>
      </c>
      <c r="G43" s="162">
        <f t="shared" si="6"/>
        <v>20118.5</v>
      </c>
      <c r="H43" s="162">
        <f t="shared" si="6"/>
        <v>21500</v>
      </c>
    </row>
    <row r="44" spans="1:8" ht="19.95" customHeight="1" thickTop="1" x14ac:dyDescent="0.3">
      <c r="A44" s="167"/>
      <c r="B44" s="167"/>
      <c r="C44" s="167"/>
      <c r="D44" s="167" t="s">
        <v>28</v>
      </c>
      <c r="E44" s="167"/>
      <c r="F44" s="159"/>
      <c r="G44" s="159"/>
      <c r="H44" s="159"/>
    </row>
    <row r="45" spans="1:8" ht="19.95" customHeight="1" x14ac:dyDescent="0.3">
      <c r="A45" s="167"/>
      <c r="B45" s="167"/>
      <c r="C45" s="167"/>
      <c r="D45" s="167"/>
      <c r="E45" s="167" t="s">
        <v>29</v>
      </c>
      <c r="F45" s="159">
        <v>600</v>
      </c>
      <c r="G45" s="159">
        <v>597</v>
      </c>
      <c r="H45" s="159">
        <v>600</v>
      </c>
    </row>
    <row r="46" spans="1:8" ht="19.95" customHeight="1" x14ac:dyDescent="0.3">
      <c r="A46" s="167"/>
      <c r="B46" s="167"/>
      <c r="C46" s="167"/>
      <c r="D46" s="167"/>
      <c r="E46" s="167" t="s">
        <v>38</v>
      </c>
      <c r="F46" s="159">
        <v>250</v>
      </c>
      <c r="G46" s="159">
        <v>133.78</v>
      </c>
      <c r="H46" s="159">
        <v>200</v>
      </c>
    </row>
    <row r="47" spans="1:8" ht="19.95" customHeight="1" x14ac:dyDescent="0.3">
      <c r="A47" s="167"/>
      <c r="B47" s="167"/>
      <c r="C47" s="167"/>
      <c r="D47" s="167"/>
      <c r="E47" s="167" t="s">
        <v>149</v>
      </c>
      <c r="F47" s="159">
        <v>0</v>
      </c>
      <c r="G47" s="159">
        <v>100</v>
      </c>
      <c r="H47" s="159">
        <v>100</v>
      </c>
    </row>
    <row r="48" spans="1:8" ht="19.95" customHeight="1" x14ac:dyDescent="0.3">
      <c r="A48" s="167"/>
      <c r="B48" s="167"/>
      <c r="C48" s="167"/>
      <c r="D48" s="167"/>
      <c r="E48" s="167" t="s">
        <v>150</v>
      </c>
      <c r="F48" s="159">
        <v>400</v>
      </c>
      <c r="G48" s="159">
        <v>305.08999999999997</v>
      </c>
      <c r="H48" s="159">
        <v>0</v>
      </c>
    </row>
    <row r="49" spans="1:8" ht="19.95" customHeight="1" x14ac:dyDescent="0.3">
      <c r="A49" s="167"/>
      <c r="B49" s="167"/>
      <c r="C49" s="167"/>
      <c r="D49" s="167"/>
      <c r="E49" s="167" t="s">
        <v>30</v>
      </c>
      <c r="F49" s="159">
        <v>3500</v>
      </c>
      <c r="G49" s="159">
        <v>4060.07</v>
      </c>
      <c r="H49" s="159">
        <v>1000</v>
      </c>
    </row>
    <row r="50" spans="1:8" ht="19.95" customHeight="1" thickBot="1" x14ac:dyDescent="0.35">
      <c r="A50" s="167"/>
      <c r="B50" s="167"/>
      <c r="C50" s="167"/>
      <c r="D50" s="167" t="s">
        <v>31</v>
      </c>
      <c r="E50" s="167"/>
      <c r="F50" s="162">
        <f t="shared" ref="F50:H50" si="7">ROUND(SUM(F44:F49),5)</f>
        <v>4750</v>
      </c>
      <c r="G50" s="162">
        <f t="shared" si="7"/>
        <v>5195.9399999999996</v>
      </c>
      <c r="H50" s="162">
        <f t="shared" si="7"/>
        <v>1900</v>
      </c>
    </row>
    <row r="51" spans="1:8" ht="19.95" customHeight="1" thickTop="1" x14ac:dyDescent="0.3">
      <c r="A51" s="167"/>
      <c r="B51" s="167"/>
      <c r="C51" s="167"/>
      <c r="D51" s="167" t="s">
        <v>32</v>
      </c>
      <c r="E51" s="167"/>
      <c r="F51" s="159"/>
      <c r="G51" s="159"/>
      <c r="H51" s="159"/>
    </row>
    <row r="52" spans="1:8" s="87" customFormat="1" ht="19.95" customHeight="1" x14ac:dyDescent="0.3">
      <c r="A52" s="167"/>
      <c r="B52" s="167"/>
      <c r="C52" s="167"/>
      <c r="D52" s="167"/>
      <c r="E52" s="167" t="s">
        <v>36</v>
      </c>
      <c r="F52" s="159">
        <v>0</v>
      </c>
      <c r="G52" s="159">
        <v>2000</v>
      </c>
      <c r="H52" s="179">
        <v>4500</v>
      </c>
    </row>
    <row r="53" spans="1:8" ht="19.95" customHeight="1" x14ac:dyDescent="0.3">
      <c r="A53" s="167"/>
      <c r="B53" s="167"/>
      <c r="C53" s="167"/>
      <c r="D53" s="167"/>
      <c r="E53" s="167" t="s">
        <v>151</v>
      </c>
      <c r="F53" s="159">
        <v>2000</v>
      </c>
      <c r="G53" s="159">
        <v>2000</v>
      </c>
      <c r="H53" s="159">
        <v>2000</v>
      </c>
    </row>
    <row r="54" spans="1:8" ht="19.95" customHeight="1" x14ac:dyDescent="0.3">
      <c r="A54" s="167"/>
      <c r="B54" s="167"/>
      <c r="C54" s="167"/>
      <c r="D54" s="167"/>
      <c r="E54" s="167" t="s">
        <v>152</v>
      </c>
      <c r="F54" s="159">
        <v>0</v>
      </c>
      <c r="G54" s="159">
        <v>25</v>
      </c>
      <c r="H54" s="159">
        <v>0</v>
      </c>
    </row>
    <row r="55" spans="1:8" ht="19.95" customHeight="1" thickBot="1" x14ac:dyDescent="0.35">
      <c r="A55" s="167"/>
      <c r="B55" s="167"/>
      <c r="C55" s="167"/>
      <c r="D55" s="167" t="s">
        <v>39</v>
      </c>
      <c r="E55" s="167"/>
      <c r="F55" s="162">
        <f t="shared" ref="F55:H55" si="8">ROUND(SUM(F51:F54),5)</f>
        <v>2000</v>
      </c>
      <c r="G55" s="162">
        <f t="shared" si="8"/>
        <v>4025</v>
      </c>
      <c r="H55" s="162">
        <f t="shared" si="8"/>
        <v>6500</v>
      </c>
    </row>
    <row r="56" spans="1:8" ht="19.95" customHeight="1" thickTop="1" x14ac:dyDescent="0.3">
      <c r="A56" s="167"/>
      <c r="B56" s="167"/>
      <c r="C56" s="167"/>
      <c r="D56" s="167" t="s">
        <v>40</v>
      </c>
      <c r="E56" s="167"/>
      <c r="F56" s="159">
        <v>500</v>
      </c>
      <c r="G56" s="159">
        <v>294</v>
      </c>
      <c r="H56" s="159">
        <v>500</v>
      </c>
    </row>
    <row r="57" spans="1:8" ht="19.95" customHeight="1" thickBot="1" x14ac:dyDescent="0.35">
      <c r="A57" s="167"/>
      <c r="B57" s="167"/>
      <c r="C57" s="167" t="s">
        <v>33</v>
      </c>
      <c r="D57" s="167"/>
      <c r="E57" s="167"/>
      <c r="F57" s="162">
        <f>SUM(F16+F17+F21+F25+F26+F29+F37+F43+F50+F55+F56)</f>
        <v>69800</v>
      </c>
      <c r="G57" s="162">
        <f>SUM(G16+G17+G21+G25+G26+G29+G37+G43+G50+G55+G56)</f>
        <v>59744.58</v>
      </c>
      <c r="H57" s="162">
        <f t="shared" ref="H57" si="9">SUM(H16+H17+H21+H25+H26+H29+H37+H43+H50+H55+H56)</f>
        <v>65650</v>
      </c>
    </row>
    <row r="58" spans="1:8" ht="19.95" customHeight="1" thickTop="1" thickBot="1" x14ac:dyDescent="0.35">
      <c r="A58" s="167" t="s">
        <v>34</v>
      </c>
      <c r="B58" s="167"/>
      <c r="C58" s="167"/>
      <c r="D58" s="167"/>
      <c r="E58" s="167"/>
      <c r="F58" s="162">
        <f>SUM(F7-F57)</f>
        <v>-3260.6000000000058</v>
      </c>
      <c r="G58" s="162">
        <f>SUM(G7-G57)</f>
        <v>-7305.18</v>
      </c>
      <c r="H58" s="162">
        <f t="shared" ref="H58" si="10">SUM(H7-H57)</f>
        <v>6.7333300000027521</v>
      </c>
    </row>
    <row r="59" spans="1:8" ht="19.95" customHeight="1" thickTop="1" thickBot="1" x14ac:dyDescent="0.35">
      <c r="A59" s="167"/>
      <c r="B59" s="167"/>
      <c r="C59" s="167"/>
      <c r="D59" s="167"/>
      <c r="E59" s="167"/>
      <c r="F59" s="163">
        <f t="shared" ref="F59:H59" si="11">F58</f>
        <v>-3260.6000000000058</v>
      </c>
      <c r="G59" s="163">
        <f t="shared" si="11"/>
        <v>-7305.18</v>
      </c>
      <c r="H59" s="163">
        <f t="shared" si="11"/>
        <v>6.7333300000027521</v>
      </c>
    </row>
    <row r="60" spans="1:8" s="156" customFormat="1" ht="39.75" customHeight="1" thickTop="1" x14ac:dyDescent="0.35">
      <c r="A60" s="168"/>
      <c r="B60" s="168"/>
      <c r="C60" s="168"/>
      <c r="D60" s="168"/>
      <c r="E60" s="168"/>
      <c r="F60" s="164"/>
      <c r="G60" s="164"/>
      <c r="H60" s="164"/>
    </row>
    <row r="61" spans="1:8" s="1" customFormat="1" ht="22.5" customHeight="1" x14ac:dyDescent="0.35">
      <c r="A61" s="169"/>
      <c r="B61" s="169"/>
      <c r="C61" s="169"/>
      <c r="D61" s="169"/>
      <c r="E61" s="169"/>
      <c r="F61" s="165"/>
      <c r="G61" s="165"/>
      <c r="H61" s="165"/>
    </row>
    <row r="62" spans="1:8" s="1" customFormat="1" x14ac:dyDescent="0.35">
      <c r="A62" s="169"/>
      <c r="B62" s="169"/>
      <c r="C62" s="169"/>
      <c r="D62" s="169"/>
      <c r="E62" s="169"/>
      <c r="F62" s="165"/>
      <c r="G62" s="165"/>
      <c r="H62" s="165"/>
    </row>
    <row r="63" spans="1:8" ht="19.95" customHeight="1" x14ac:dyDescent="0.35"/>
    <row r="64" spans="1:8" ht="19.95" customHeight="1" x14ac:dyDescent="0.35"/>
    <row r="65" ht="19.95" customHeight="1" x14ac:dyDescent="0.35"/>
    <row r="66" ht="19.95" customHeight="1" x14ac:dyDescent="0.35"/>
    <row r="67" ht="19.95" customHeight="1" x14ac:dyDescent="0.35"/>
    <row r="68" ht="19.95" customHeight="1" x14ac:dyDescent="0.35"/>
    <row r="69" ht="19.95" customHeight="1" x14ac:dyDescent="0.35"/>
    <row r="70" ht="19.95" customHeight="1" x14ac:dyDescent="0.35"/>
    <row r="71" ht="19.95" customHeight="1" x14ac:dyDescent="0.35"/>
  </sheetData>
  <pageMargins left="0.70866141732283472" right="0.70866141732283472" top="0.74803149606299213" bottom="0.74803149606299213" header="0.31496062992125984" footer="0.31496062992125984"/>
  <pageSetup scale="69" fitToHeight="0" orientation="portrait" r:id="rId1"/>
  <rowBreaks count="1" manualBreakCount="1">
    <brk id="4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3"/>
  <sheetViews>
    <sheetView tabSelected="1" view="pageBreakPreview" topLeftCell="G34" zoomScaleNormal="100" zoomScaleSheetLayoutView="100" workbookViewId="0">
      <selection activeCell="K13" sqref="K13"/>
    </sheetView>
  </sheetViews>
  <sheetFormatPr defaultRowHeight="14.4" x14ac:dyDescent="0.3"/>
  <cols>
    <col min="1" max="1" width="8.44140625" style="8" customWidth="1"/>
    <col min="2" max="2" width="13.5546875" style="35" customWidth="1"/>
    <col min="3" max="3" width="11.6640625" style="119" customWidth="1"/>
    <col min="4" max="4" width="1.6640625" style="119" customWidth="1"/>
    <col min="5" max="5" width="26.5546875" style="119" customWidth="1"/>
    <col min="6" max="6" width="13.33203125" style="119" bestFit="1" customWidth="1"/>
    <col min="7" max="7" width="9.109375" style="119" bestFit="1" customWidth="1"/>
    <col min="8" max="8" width="10.33203125" style="34" bestFit="1" customWidth="1"/>
    <col min="9" max="9" width="14.6640625" style="119" customWidth="1"/>
    <col min="10" max="10" width="13.44140625" style="9" customWidth="1"/>
    <col min="11" max="12" width="12" style="10" customWidth="1"/>
    <col min="13" max="13" width="20.109375" style="10" customWidth="1"/>
    <col min="14" max="14" width="16" style="10" customWidth="1"/>
    <col min="15" max="18" width="11.6640625" style="11" customWidth="1"/>
    <col min="19" max="19" width="11.6640625" customWidth="1"/>
    <col min="20" max="22" width="11.6640625" style="11" customWidth="1"/>
    <col min="23" max="32" width="11.6640625" customWidth="1"/>
    <col min="33" max="33" width="9.6640625" customWidth="1"/>
    <col min="35" max="35" width="13.33203125" customWidth="1"/>
  </cols>
  <sheetData>
    <row r="1" spans="1:34" x14ac:dyDescent="0.3">
      <c r="B1" s="170"/>
      <c r="C1" s="170" t="s">
        <v>41</v>
      </c>
      <c r="D1" s="170"/>
      <c r="F1" s="173">
        <v>2018</v>
      </c>
      <c r="G1" s="3">
        <v>2017</v>
      </c>
      <c r="H1" s="2">
        <v>2016</v>
      </c>
      <c r="I1" s="2">
        <v>2015</v>
      </c>
      <c r="J1" s="171">
        <v>2014</v>
      </c>
      <c r="L1" s="4"/>
      <c r="M1" s="4"/>
      <c r="N1" s="5" t="s">
        <v>159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34" ht="15.6" x14ac:dyDescent="0.3">
      <c r="C2" s="35"/>
      <c r="D2" s="35"/>
      <c r="E2" s="35" t="s">
        <v>42</v>
      </c>
      <c r="F2" s="174">
        <v>75</v>
      </c>
      <c r="G2" s="10">
        <v>71</v>
      </c>
      <c r="H2" s="9">
        <v>68.5</v>
      </c>
      <c r="I2" s="9">
        <v>65</v>
      </c>
      <c r="J2" s="9">
        <v>62.96</v>
      </c>
      <c r="L2" s="119"/>
      <c r="M2" s="153"/>
      <c r="N2" s="12" t="s">
        <v>158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4" x14ac:dyDescent="0.3">
      <c r="C3" s="35"/>
      <c r="D3" s="35"/>
      <c r="E3" s="35" t="s">
        <v>43</v>
      </c>
      <c r="F3" s="174">
        <v>20</v>
      </c>
      <c r="G3" s="10">
        <v>20</v>
      </c>
      <c r="H3" s="9">
        <v>20</v>
      </c>
      <c r="I3" s="9">
        <v>20</v>
      </c>
      <c r="J3" s="172">
        <v>20</v>
      </c>
      <c r="L3" s="119"/>
      <c r="M3" s="15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4" x14ac:dyDescent="0.3">
      <c r="C4" s="35"/>
      <c r="D4" s="35"/>
      <c r="E4" s="35" t="s">
        <v>174</v>
      </c>
      <c r="F4" s="174">
        <v>37.5</v>
      </c>
      <c r="G4" s="10">
        <v>37.5</v>
      </c>
      <c r="H4" s="9">
        <v>35</v>
      </c>
      <c r="I4" s="9">
        <v>35</v>
      </c>
      <c r="J4" s="172">
        <v>35</v>
      </c>
      <c r="L4" s="119"/>
      <c r="M4" s="15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4" x14ac:dyDescent="0.3">
      <c r="C5" s="35"/>
      <c r="D5" s="35"/>
      <c r="E5" s="35" t="s">
        <v>44</v>
      </c>
      <c r="F5" s="174">
        <v>37.5</v>
      </c>
      <c r="G5" s="10">
        <v>37.5</v>
      </c>
      <c r="H5" s="9">
        <v>40</v>
      </c>
      <c r="I5" s="9">
        <v>40</v>
      </c>
      <c r="J5" s="172">
        <v>40</v>
      </c>
      <c r="L5" s="119"/>
      <c r="M5" s="153"/>
      <c r="N5" s="15" t="s">
        <v>137</v>
      </c>
      <c r="O5" s="6">
        <v>2014</v>
      </c>
      <c r="P5" s="6">
        <v>2013</v>
      </c>
      <c r="Q5" s="6">
        <v>2012</v>
      </c>
      <c r="R5" s="6">
        <v>2011</v>
      </c>
      <c r="S5" s="6">
        <v>2010</v>
      </c>
      <c r="T5" s="6">
        <v>2009</v>
      </c>
      <c r="U5" s="6">
        <v>2008</v>
      </c>
      <c r="V5" s="6">
        <v>2007</v>
      </c>
      <c r="W5" s="6">
        <v>2006</v>
      </c>
      <c r="X5" s="6">
        <v>2005</v>
      </c>
      <c r="Y5" s="6">
        <v>2004</v>
      </c>
      <c r="Z5" s="6">
        <v>2003</v>
      </c>
      <c r="AA5" s="6">
        <v>2002</v>
      </c>
      <c r="AB5" s="145"/>
      <c r="AC5" s="145">
        <v>2001</v>
      </c>
      <c r="AD5" s="6"/>
      <c r="AE5" s="6"/>
      <c r="AF5" s="6"/>
      <c r="AG5" s="6"/>
    </row>
    <row r="6" spans="1:34" x14ac:dyDescent="0.3">
      <c r="C6" s="35"/>
      <c r="D6" s="35"/>
      <c r="E6" s="35" t="s">
        <v>45</v>
      </c>
      <c r="F6" s="174">
        <v>50</v>
      </c>
      <c r="G6" s="10">
        <v>50</v>
      </c>
      <c r="H6" s="9">
        <v>70</v>
      </c>
      <c r="I6" s="9">
        <v>70</v>
      </c>
      <c r="J6" s="172">
        <v>70</v>
      </c>
      <c r="L6" s="119"/>
      <c r="M6" s="153"/>
      <c r="N6" s="16" t="s">
        <v>46</v>
      </c>
      <c r="O6" s="124">
        <v>4</v>
      </c>
      <c r="P6" s="17">
        <v>5</v>
      </c>
      <c r="Q6" s="17">
        <v>6</v>
      </c>
      <c r="R6" s="17">
        <v>7</v>
      </c>
      <c r="S6" s="17">
        <v>8</v>
      </c>
      <c r="T6" s="17">
        <v>9</v>
      </c>
      <c r="U6" s="17">
        <v>10</v>
      </c>
      <c r="V6" s="17">
        <v>11</v>
      </c>
      <c r="W6" s="17">
        <v>12</v>
      </c>
      <c r="X6" s="17">
        <v>13</v>
      </c>
      <c r="Y6" s="17">
        <v>14</v>
      </c>
      <c r="Z6" s="17">
        <v>15</v>
      </c>
      <c r="AA6" s="17">
        <v>16</v>
      </c>
      <c r="AB6" s="146"/>
      <c r="AC6" s="146">
        <v>17</v>
      </c>
      <c r="AD6" s="17"/>
      <c r="AE6" s="17"/>
      <c r="AF6" s="17">
        <v>21</v>
      </c>
      <c r="AG6" s="17" t="s">
        <v>47</v>
      </c>
    </row>
    <row r="7" spans="1:34" x14ac:dyDescent="0.3">
      <c r="C7" s="35"/>
      <c r="D7" s="35"/>
      <c r="E7" s="35" t="s">
        <v>48</v>
      </c>
      <c r="F7" s="174">
        <v>11</v>
      </c>
      <c r="G7" s="10">
        <v>11</v>
      </c>
      <c r="H7" s="9">
        <v>11</v>
      </c>
      <c r="I7" s="9">
        <v>11</v>
      </c>
      <c r="J7" s="172">
        <v>11</v>
      </c>
      <c r="L7" s="119"/>
      <c r="M7" s="153"/>
      <c r="N7" s="18" t="s">
        <v>49</v>
      </c>
      <c r="O7" s="125">
        <v>0</v>
      </c>
      <c r="P7" s="89">
        <v>0</v>
      </c>
      <c r="Q7" s="89">
        <v>0</v>
      </c>
      <c r="R7" s="89">
        <v>0</v>
      </c>
      <c r="S7" s="19">
        <v>0</v>
      </c>
      <c r="T7" s="19">
        <v>1</v>
      </c>
      <c r="U7" s="20">
        <v>5</v>
      </c>
      <c r="V7" s="20">
        <v>2</v>
      </c>
      <c r="W7" s="21">
        <v>1</v>
      </c>
      <c r="X7" s="21">
        <v>0</v>
      </c>
      <c r="Y7" s="22">
        <v>7</v>
      </c>
      <c r="Z7" s="22">
        <v>9</v>
      </c>
      <c r="AA7" s="23">
        <v>14</v>
      </c>
      <c r="AB7" s="147"/>
      <c r="AC7" s="147">
        <v>4</v>
      </c>
      <c r="AD7" s="24"/>
      <c r="AE7" s="24"/>
      <c r="AF7" s="24"/>
      <c r="AG7" s="25"/>
    </row>
    <row r="8" spans="1:34" x14ac:dyDescent="0.3">
      <c r="C8" s="35"/>
      <c r="D8" s="35"/>
      <c r="E8" s="35" t="s">
        <v>50</v>
      </c>
      <c r="F8" s="174">
        <v>16.5</v>
      </c>
      <c r="G8" s="10">
        <v>16.5</v>
      </c>
      <c r="H8" s="9">
        <v>16.5</v>
      </c>
      <c r="I8" s="9">
        <v>16.5</v>
      </c>
      <c r="J8" s="172">
        <v>16.5</v>
      </c>
      <c r="L8" s="119"/>
      <c r="M8" s="153"/>
      <c r="N8" s="26" t="s">
        <v>51</v>
      </c>
      <c r="O8" s="126">
        <v>0</v>
      </c>
      <c r="P8" s="90">
        <v>0</v>
      </c>
      <c r="Q8" s="90">
        <v>0</v>
      </c>
      <c r="R8" s="90">
        <v>1</v>
      </c>
      <c r="S8" s="27">
        <v>5</v>
      </c>
      <c r="T8" s="27">
        <v>7</v>
      </c>
      <c r="U8" s="28">
        <v>3</v>
      </c>
      <c r="V8" s="28">
        <v>12</v>
      </c>
      <c r="W8" s="29">
        <v>14</v>
      </c>
      <c r="X8" s="29">
        <v>14</v>
      </c>
      <c r="Y8" s="30">
        <v>10</v>
      </c>
      <c r="Z8" s="30">
        <v>8</v>
      </c>
      <c r="AA8" s="31">
        <v>0</v>
      </c>
      <c r="AB8" s="148"/>
      <c r="AC8" s="148">
        <v>0</v>
      </c>
      <c r="AD8" s="32"/>
      <c r="AE8" s="32"/>
      <c r="AF8" s="32"/>
      <c r="AG8" s="33"/>
    </row>
    <row r="9" spans="1:34" x14ac:dyDescent="0.3">
      <c r="C9" s="35"/>
      <c r="D9" s="35"/>
      <c r="E9" s="35" t="s">
        <v>52</v>
      </c>
      <c r="F9" s="174">
        <v>22</v>
      </c>
      <c r="G9" s="10">
        <v>22</v>
      </c>
      <c r="H9" s="9">
        <v>22</v>
      </c>
      <c r="I9" s="9">
        <v>22</v>
      </c>
      <c r="J9" s="172">
        <v>22</v>
      </c>
      <c r="L9" s="119"/>
      <c r="M9" s="153"/>
      <c r="N9" s="26" t="s">
        <v>53</v>
      </c>
      <c r="O9" s="126">
        <v>0</v>
      </c>
      <c r="P9" s="90">
        <v>0</v>
      </c>
      <c r="Q9" s="90">
        <v>3</v>
      </c>
      <c r="R9" s="90">
        <v>3</v>
      </c>
      <c r="S9" s="27">
        <v>9</v>
      </c>
      <c r="T9" s="27">
        <v>10</v>
      </c>
      <c r="U9" s="28">
        <v>8</v>
      </c>
      <c r="V9" s="28">
        <v>16</v>
      </c>
      <c r="W9" s="29">
        <v>17</v>
      </c>
      <c r="X9" s="29">
        <v>36</v>
      </c>
      <c r="Y9" s="30">
        <v>10</v>
      </c>
      <c r="Z9" s="30">
        <v>13</v>
      </c>
      <c r="AA9" s="31">
        <v>6</v>
      </c>
      <c r="AB9" s="148"/>
      <c r="AC9" s="148">
        <v>3</v>
      </c>
      <c r="AD9" s="32"/>
      <c r="AE9" s="32"/>
      <c r="AF9" s="32"/>
      <c r="AG9" s="33"/>
    </row>
    <row r="10" spans="1:34" x14ac:dyDescent="0.3">
      <c r="C10" s="35"/>
      <c r="D10" s="35"/>
      <c r="E10" s="35" t="s">
        <v>54</v>
      </c>
      <c r="F10" s="174">
        <v>31.92</v>
      </c>
      <c r="G10" s="10">
        <v>16.809999999999999</v>
      </c>
      <c r="H10" s="9">
        <v>16.809999999999999</v>
      </c>
      <c r="I10" s="9">
        <v>14.91</v>
      </c>
      <c r="J10" s="172">
        <v>13.12</v>
      </c>
      <c r="L10" s="119"/>
      <c r="M10" s="153"/>
      <c r="N10" s="94" t="s">
        <v>135</v>
      </c>
      <c r="O10" s="126">
        <v>0</v>
      </c>
      <c r="P10" s="90">
        <v>0</v>
      </c>
      <c r="Q10" s="90">
        <v>0</v>
      </c>
      <c r="R10" s="90">
        <v>0</v>
      </c>
      <c r="S10" s="27">
        <v>4</v>
      </c>
      <c r="T10" s="27">
        <v>5</v>
      </c>
      <c r="U10" s="28">
        <v>19</v>
      </c>
      <c r="V10" s="28">
        <v>17</v>
      </c>
      <c r="W10" s="29">
        <v>15</v>
      </c>
      <c r="X10" s="29">
        <v>34</v>
      </c>
      <c r="Y10" s="30">
        <v>20</v>
      </c>
      <c r="Z10" s="30">
        <v>26</v>
      </c>
      <c r="AA10" s="31">
        <v>22</v>
      </c>
      <c r="AB10" s="148"/>
      <c r="AC10" s="148">
        <v>13</v>
      </c>
      <c r="AD10" s="32"/>
      <c r="AE10" s="32"/>
      <c r="AF10" s="32"/>
      <c r="AG10" s="33"/>
    </row>
    <row r="11" spans="1:34" x14ac:dyDescent="0.3">
      <c r="C11" s="35"/>
      <c r="D11" s="35"/>
      <c r="E11" s="35" t="s">
        <v>55</v>
      </c>
      <c r="F11" s="174">
        <v>6</v>
      </c>
      <c r="G11" s="10">
        <v>5</v>
      </c>
      <c r="H11" s="9">
        <v>5</v>
      </c>
      <c r="I11" s="9">
        <v>5</v>
      </c>
      <c r="J11" s="172">
        <v>5</v>
      </c>
      <c r="L11" s="119"/>
      <c r="M11" s="153"/>
      <c r="N11" s="26" t="s">
        <v>56</v>
      </c>
      <c r="O11" s="126">
        <v>0</v>
      </c>
      <c r="P11" s="90">
        <v>0</v>
      </c>
      <c r="Q11" s="90">
        <v>0</v>
      </c>
      <c r="R11" s="90">
        <v>2</v>
      </c>
      <c r="S11" s="27">
        <v>0</v>
      </c>
      <c r="T11" s="27">
        <v>10</v>
      </c>
      <c r="U11" s="28">
        <v>5</v>
      </c>
      <c r="V11" s="28">
        <v>3</v>
      </c>
      <c r="W11" s="29">
        <v>17</v>
      </c>
      <c r="X11" s="29">
        <v>10</v>
      </c>
      <c r="Y11" s="30">
        <v>13</v>
      </c>
      <c r="Z11" s="30">
        <v>17</v>
      </c>
      <c r="AA11" s="31">
        <v>12</v>
      </c>
      <c r="AB11" s="148"/>
      <c r="AC11" s="148">
        <v>13</v>
      </c>
      <c r="AD11" s="32"/>
      <c r="AE11" s="32"/>
      <c r="AF11" s="32"/>
      <c r="AG11" s="33"/>
    </row>
    <row r="12" spans="1:34" ht="15" thickBot="1" x14ac:dyDescent="0.35">
      <c r="A12" s="35"/>
      <c r="C12" s="35"/>
      <c r="D12" s="35"/>
      <c r="E12" s="153"/>
      <c r="F12" s="172"/>
      <c r="G12" s="172"/>
      <c r="H12" s="175"/>
      <c r="I12" s="172"/>
      <c r="K12" s="121"/>
      <c r="N12" s="26"/>
      <c r="O12" s="126"/>
      <c r="P12" s="90"/>
      <c r="Q12" s="90"/>
      <c r="R12" s="90"/>
      <c r="S12" s="27"/>
      <c r="T12" s="27"/>
      <c r="U12" s="28"/>
      <c r="V12" s="28"/>
      <c r="W12" s="29"/>
      <c r="X12" s="29"/>
      <c r="Y12" s="30"/>
      <c r="Z12" s="30"/>
      <c r="AA12" s="31"/>
      <c r="AB12" s="148"/>
      <c r="AC12" s="148"/>
      <c r="AD12" s="32"/>
      <c r="AE12" s="32"/>
      <c r="AF12" s="32"/>
      <c r="AG12" s="33"/>
    </row>
    <row r="13" spans="1:34" ht="15" thickBot="1" x14ac:dyDescent="0.35">
      <c r="A13" s="35"/>
      <c r="C13" s="35"/>
      <c r="D13" s="35"/>
      <c r="E13" s="153"/>
      <c r="K13" s="121"/>
      <c r="N13" s="36" t="s">
        <v>47</v>
      </c>
      <c r="O13" s="91">
        <f t="shared" ref="O13:AF13" si="0">SUM(O7:O11)</f>
        <v>0</v>
      </c>
      <c r="P13" s="130">
        <f t="shared" si="0"/>
        <v>0</v>
      </c>
      <c r="Q13" s="130">
        <f t="shared" si="0"/>
        <v>3</v>
      </c>
      <c r="R13" s="127">
        <f t="shared" si="0"/>
        <v>6</v>
      </c>
      <c r="S13" s="127">
        <f t="shared" si="0"/>
        <v>18</v>
      </c>
      <c r="T13" s="128">
        <f t="shared" si="0"/>
        <v>33</v>
      </c>
      <c r="U13" s="128">
        <f t="shared" si="0"/>
        <v>40</v>
      </c>
      <c r="V13" s="137">
        <f t="shared" si="0"/>
        <v>50</v>
      </c>
      <c r="W13" s="137">
        <f t="shared" si="0"/>
        <v>64</v>
      </c>
      <c r="X13" s="140">
        <f t="shared" si="0"/>
        <v>94</v>
      </c>
      <c r="Y13" s="140">
        <f t="shared" si="0"/>
        <v>60</v>
      </c>
      <c r="Z13" s="142">
        <f t="shared" si="0"/>
        <v>73</v>
      </c>
      <c r="AA13" s="142">
        <f t="shared" si="0"/>
        <v>54</v>
      </c>
      <c r="AB13" s="149"/>
      <c r="AC13" s="149">
        <f t="shared" ref="AC13" si="1">SUM(AC7:AC11)</f>
        <v>33</v>
      </c>
      <c r="AD13" s="37">
        <f t="shared" si="0"/>
        <v>0</v>
      </c>
      <c r="AE13" s="37">
        <f t="shared" si="0"/>
        <v>0</v>
      </c>
      <c r="AF13" s="37">
        <f t="shared" si="0"/>
        <v>0</v>
      </c>
      <c r="AG13" s="38">
        <f>SUM(O13:AF13)</f>
        <v>528</v>
      </c>
      <c r="AH13" t="s">
        <v>57</v>
      </c>
    </row>
    <row r="14" spans="1:34" ht="25.2" thickBot="1" x14ac:dyDescent="0.35">
      <c r="A14" s="194" t="s">
        <v>58</v>
      </c>
      <c r="B14" s="194"/>
      <c r="C14" s="194"/>
      <c r="D14" s="194"/>
      <c r="E14" s="194"/>
      <c r="F14" s="194"/>
      <c r="G14" s="194"/>
      <c r="H14" s="194"/>
      <c r="I14" s="194"/>
      <c r="J14" s="194"/>
      <c r="K14" s="39"/>
      <c r="L14" s="39"/>
      <c r="M14" s="39"/>
      <c r="N14" s="40" t="s">
        <v>59</v>
      </c>
      <c r="O14" s="191" t="s">
        <v>134</v>
      </c>
      <c r="P14" s="192"/>
      <c r="Q14" s="193"/>
      <c r="R14" s="131" t="s">
        <v>132</v>
      </c>
      <c r="S14" s="129" t="s">
        <v>133</v>
      </c>
      <c r="T14" s="189" t="s">
        <v>60</v>
      </c>
      <c r="U14" s="190"/>
      <c r="V14" s="207" t="s">
        <v>61</v>
      </c>
      <c r="W14" s="208"/>
      <c r="X14" s="209" t="s">
        <v>62</v>
      </c>
      <c r="Y14" s="210"/>
      <c r="Z14" s="211" t="s">
        <v>63</v>
      </c>
      <c r="AA14" s="212"/>
      <c r="AB14" s="186" t="s">
        <v>64</v>
      </c>
      <c r="AC14" s="187"/>
      <c r="AD14" s="188"/>
      <c r="AE14" s="188"/>
      <c r="AF14" s="188"/>
      <c r="AG14" s="41"/>
    </row>
    <row r="15" spans="1:34" ht="24.6" x14ac:dyDescent="0.3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39"/>
      <c r="L15" s="39"/>
      <c r="M15" s="39"/>
      <c r="N15" s="42"/>
      <c r="O15" s="132">
        <f>SUM(O13:Q13)</f>
        <v>3</v>
      </c>
      <c r="P15" s="133"/>
      <c r="Q15" s="134"/>
      <c r="R15" s="135">
        <f>SUM(R13:S13)</f>
        <v>24</v>
      </c>
      <c r="S15" s="136"/>
      <c r="T15" s="138">
        <f>SUM(T13:U13)</f>
        <v>73</v>
      </c>
      <c r="U15" s="139"/>
      <c r="V15" s="141">
        <f>SUM(V13:W13)</f>
        <v>114</v>
      </c>
      <c r="W15" s="139"/>
      <c r="X15" s="143">
        <f>SUM(X13:Y13)</f>
        <v>154</v>
      </c>
      <c r="Y15" s="139"/>
      <c r="Z15" s="144">
        <f>SUM(Z13:AA13)</f>
        <v>127</v>
      </c>
      <c r="AA15" s="139"/>
      <c r="AB15" s="150">
        <f>SUM(AB13:AF13)</f>
        <v>33</v>
      </c>
      <c r="AC15" s="151"/>
      <c r="AD15" s="92"/>
      <c r="AE15" s="92"/>
      <c r="AF15" s="92"/>
      <c r="AG15" s="93"/>
      <c r="AH15" s="7"/>
    </row>
    <row r="16" spans="1:34" ht="24.6" x14ac:dyDescent="0.3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39"/>
      <c r="L16" s="39"/>
      <c r="M16" s="39"/>
      <c r="N16" s="39"/>
      <c r="O16" s="152" t="s">
        <v>164</v>
      </c>
    </row>
    <row r="17" spans="1:24" ht="24.6" x14ac:dyDescent="0.3">
      <c r="A17" s="43"/>
      <c r="B17" s="44"/>
      <c r="C17" s="44"/>
      <c r="D17" s="44"/>
      <c r="E17" s="44"/>
      <c r="F17" s="44"/>
      <c r="G17" s="44"/>
      <c r="H17" s="45"/>
      <c r="I17" s="44"/>
      <c r="J17" s="46"/>
      <c r="K17" s="47"/>
      <c r="L17" s="47"/>
      <c r="M17" s="47"/>
      <c r="N17" s="99" t="s">
        <v>140</v>
      </c>
      <c r="O17" s="154">
        <v>75</v>
      </c>
      <c r="P17" s="99"/>
      <c r="Q17" s="86" t="s">
        <v>136</v>
      </c>
      <c r="R17" s="48">
        <f>SUM(O15/8)</f>
        <v>0.375</v>
      </c>
      <c r="S17" s="49">
        <v>225</v>
      </c>
      <c r="T17" s="49">
        <v>0</v>
      </c>
      <c r="U17"/>
      <c r="V17"/>
    </row>
    <row r="18" spans="1:24" x14ac:dyDescent="0.3">
      <c r="A18" s="50"/>
      <c r="B18" s="51" t="s">
        <v>65</v>
      </c>
      <c r="C18" s="198" t="s">
        <v>66</v>
      </c>
      <c r="D18" s="198"/>
      <c r="E18" s="198"/>
      <c r="F18" s="52" t="s">
        <v>67</v>
      </c>
      <c r="G18" s="53">
        <v>2018</v>
      </c>
      <c r="H18" s="54"/>
      <c r="I18" s="55"/>
      <c r="J18" s="56"/>
      <c r="K18" s="57"/>
      <c r="L18" s="57"/>
      <c r="M18" s="57"/>
      <c r="N18" s="99" t="s">
        <v>141</v>
      </c>
      <c r="O18" s="154">
        <v>65</v>
      </c>
      <c r="P18" s="99"/>
      <c r="Q18" s="86" t="s">
        <v>121</v>
      </c>
      <c r="R18" s="48">
        <f>SUM(R15/8)</f>
        <v>3</v>
      </c>
      <c r="S18" s="49">
        <v>595</v>
      </c>
      <c r="T18" s="49">
        <f>SUM(R18*S18)</f>
        <v>1785</v>
      </c>
      <c r="U18"/>
      <c r="V18"/>
    </row>
    <row r="19" spans="1:24" x14ac:dyDescent="0.3">
      <c r="A19" s="50"/>
      <c r="B19" s="58"/>
      <c r="C19" s="55"/>
      <c r="D19" s="55"/>
      <c r="E19" s="55"/>
      <c r="F19" s="55"/>
      <c r="G19" s="55"/>
      <c r="H19" s="54"/>
      <c r="I19" s="55"/>
      <c r="J19" s="56"/>
      <c r="K19" s="57"/>
      <c r="L19" s="57"/>
      <c r="M19" s="57"/>
      <c r="N19" s="99" t="s">
        <v>142</v>
      </c>
      <c r="O19" s="154">
        <v>78.5</v>
      </c>
      <c r="P19" s="99"/>
      <c r="Q19" s="86" t="s">
        <v>122</v>
      </c>
      <c r="R19" s="48">
        <f>SUM(T15/15)</f>
        <v>4.8666666666666663</v>
      </c>
      <c r="S19" s="49">
        <v>1670</v>
      </c>
      <c r="T19" s="49">
        <f>SUM(R19*S19)</f>
        <v>8127.333333333333</v>
      </c>
      <c r="U19"/>
      <c r="V19"/>
    </row>
    <row r="20" spans="1:24" x14ac:dyDescent="0.3">
      <c r="A20" s="50"/>
      <c r="B20" s="58" t="s">
        <v>68</v>
      </c>
      <c r="C20" s="198"/>
      <c r="D20" s="198"/>
      <c r="E20" s="198"/>
      <c r="F20" s="52" t="s">
        <v>69</v>
      </c>
      <c r="G20" s="198"/>
      <c r="H20" s="198"/>
      <c r="I20" s="198"/>
      <c r="J20" s="56"/>
      <c r="K20" s="57"/>
      <c r="L20" s="57"/>
      <c r="M20" s="57"/>
      <c r="N20" s="99" t="s">
        <v>143</v>
      </c>
      <c r="O20" s="154">
        <v>65</v>
      </c>
      <c r="P20" s="99"/>
      <c r="Q20" s="86" t="s">
        <v>123</v>
      </c>
      <c r="R20" s="48">
        <f>SUM(V15/15)</f>
        <v>7.6</v>
      </c>
      <c r="S20" s="49">
        <v>1670</v>
      </c>
      <c r="T20" s="49">
        <f>SUM(R20*S20)</f>
        <v>12692</v>
      </c>
      <c r="U20" s="48"/>
      <c r="V20" s="49"/>
      <c r="W20" s="85"/>
      <c r="X20" s="85"/>
    </row>
    <row r="21" spans="1:24" x14ac:dyDescent="0.3">
      <c r="A21" s="50"/>
      <c r="B21" s="58"/>
      <c r="C21" s="55"/>
      <c r="D21" s="55"/>
      <c r="E21" s="55"/>
      <c r="F21" s="55"/>
      <c r="G21" s="55"/>
      <c r="H21" s="54"/>
      <c r="I21" s="55"/>
      <c r="J21" s="56"/>
      <c r="K21" s="57"/>
      <c r="L21" s="57"/>
      <c r="M21" s="57"/>
      <c r="N21" s="99" t="s">
        <v>144</v>
      </c>
      <c r="O21" s="154">
        <v>80</v>
      </c>
      <c r="P21" s="99"/>
      <c r="Q21" s="86" t="s">
        <v>124</v>
      </c>
      <c r="R21" s="48">
        <f>SUM(X15/15)</f>
        <v>10.266666666666667</v>
      </c>
      <c r="S21" s="49">
        <v>2295</v>
      </c>
      <c r="T21" s="49">
        <f>SUM(R21*S21)</f>
        <v>23562.000000000004</v>
      </c>
    </row>
    <row r="22" spans="1:24" x14ac:dyDescent="0.3">
      <c r="A22" s="50"/>
      <c r="B22" s="199"/>
      <c r="C22" s="199"/>
      <c r="D22" s="200"/>
      <c r="E22" s="200"/>
      <c r="F22" s="59"/>
      <c r="G22" s="55"/>
      <c r="H22" s="54"/>
      <c r="I22" s="55"/>
      <c r="J22" s="56"/>
      <c r="K22" s="57"/>
      <c r="L22" s="57"/>
      <c r="M22" s="57"/>
      <c r="N22" s="99" t="s">
        <v>160</v>
      </c>
      <c r="O22" s="154">
        <v>85</v>
      </c>
      <c r="P22"/>
      <c r="Q22" s="86" t="s">
        <v>125</v>
      </c>
      <c r="R22" s="48">
        <f>SUM(Z15/15)</f>
        <v>8.4666666666666668</v>
      </c>
      <c r="S22" s="49">
        <v>2295</v>
      </c>
      <c r="T22" s="105">
        <f>SUM(R22*S22)</f>
        <v>19431</v>
      </c>
    </row>
    <row r="23" spans="1:24" ht="15" thickBot="1" x14ac:dyDescent="0.35">
      <c r="A23" s="50"/>
      <c r="B23" s="58"/>
      <c r="C23" s="55"/>
      <c r="D23" s="55"/>
      <c r="E23" s="55"/>
      <c r="F23" s="55"/>
      <c r="G23" s="55"/>
      <c r="H23" s="54"/>
      <c r="I23" s="55"/>
      <c r="J23" s="56"/>
      <c r="K23" s="57"/>
      <c r="L23" s="57"/>
      <c r="M23" s="57"/>
      <c r="N23"/>
      <c r="O23" s="155">
        <f>SUM(O17:O22)</f>
        <v>448.5</v>
      </c>
      <c r="P23"/>
      <c r="Q23" s="86"/>
      <c r="R23" s="48"/>
      <c r="S23" s="49"/>
      <c r="T23" s="105">
        <f>SUM(T17:T22)</f>
        <v>65597.333333333343</v>
      </c>
      <c r="U23" s="11" t="s">
        <v>70</v>
      </c>
      <c r="V23"/>
    </row>
    <row r="24" spans="1:24" ht="15" thickTop="1" x14ac:dyDescent="0.3">
      <c r="A24" s="50"/>
      <c r="B24" s="58" t="s">
        <v>71</v>
      </c>
      <c r="C24" s="120">
        <v>75</v>
      </c>
      <c r="D24" s="102"/>
      <c r="E24" s="103" t="s">
        <v>72</v>
      </c>
      <c r="F24" s="120">
        <v>220.5</v>
      </c>
      <c r="G24" s="103" t="s">
        <v>73</v>
      </c>
      <c r="H24" s="197">
        <v>220.5</v>
      </c>
      <c r="I24" s="197"/>
      <c r="J24" s="56"/>
      <c r="K24" s="57"/>
      <c r="L24" s="57"/>
      <c r="M24" s="57"/>
      <c r="N24" s="99" t="s">
        <v>163</v>
      </c>
      <c r="O24" s="49">
        <f>SUM(O23/6)</f>
        <v>74.75</v>
      </c>
      <c r="P24"/>
      <c r="Q24" s="86"/>
    </row>
    <row r="25" spans="1:24" x14ac:dyDescent="0.3">
      <c r="A25" s="50"/>
      <c r="B25" s="58"/>
      <c r="C25" s="102"/>
      <c r="D25" s="102"/>
      <c r="E25" s="102"/>
      <c r="F25" s="102"/>
      <c r="G25" s="102"/>
      <c r="H25" s="102"/>
      <c r="I25" s="102"/>
      <c r="J25" s="56"/>
      <c r="K25" s="57"/>
      <c r="L25" s="57"/>
      <c r="M25" s="57"/>
      <c r="N25" s="57"/>
      <c r="Q25" s="86"/>
      <c r="R25" s="48"/>
      <c r="S25" s="49"/>
      <c r="T25" s="49"/>
      <c r="U25"/>
    </row>
    <row r="26" spans="1:24" x14ac:dyDescent="0.3">
      <c r="A26" s="50"/>
      <c r="B26" s="58" t="s">
        <v>74</v>
      </c>
      <c r="C26" s="120">
        <v>137</v>
      </c>
      <c r="D26" s="102"/>
      <c r="E26" s="103" t="s">
        <v>75</v>
      </c>
      <c r="F26" s="120"/>
      <c r="G26" s="103" t="s">
        <v>76</v>
      </c>
      <c r="H26" s="197"/>
      <c r="I26" s="197"/>
      <c r="J26" s="56"/>
      <c r="K26" s="57"/>
      <c r="L26" s="57"/>
      <c r="M26" s="57"/>
      <c r="N26" s="57"/>
      <c r="Q26" s="104"/>
      <c r="R26" s="48"/>
      <c r="S26" s="49"/>
    </row>
    <row r="27" spans="1:24" x14ac:dyDescent="0.3">
      <c r="A27" s="50"/>
      <c r="B27" s="58"/>
      <c r="C27" s="101"/>
      <c r="D27" s="101"/>
      <c r="E27" s="101"/>
      <c r="F27" s="101"/>
      <c r="G27" s="102"/>
      <c r="H27" s="102"/>
      <c r="I27" s="102"/>
      <c r="J27" s="56"/>
      <c r="K27" s="57"/>
      <c r="L27" s="57"/>
      <c r="M27" s="57"/>
      <c r="N27" s="57"/>
      <c r="Q27" s="104"/>
      <c r="R27" s="48"/>
      <c r="S27" s="49"/>
    </row>
    <row r="28" spans="1:24" x14ac:dyDescent="0.3">
      <c r="A28" s="195" t="s">
        <v>77</v>
      </c>
      <c r="B28" s="195"/>
      <c r="C28" s="195"/>
      <c r="D28" s="195"/>
      <c r="E28" s="195"/>
      <c r="F28" s="195"/>
      <c r="G28" s="195"/>
      <c r="H28" s="195"/>
      <c r="I28" s="195"/>
      <c r="J28" s="195"/>
      <c r="K28" s="60"/>
      <c r="L28" s="60"/>
      <c r="M28" s="60"/>
      <c r="N28" s="60"/>
    </row>
    <row r="29" spans="1:24" ht="27.6" thickBot="1" x14ac:dyDescent="0.35">
      <c r="A29" s="61" t="s">
        <v>78</v>
      </c>
      <c r="B29" s="196" t="s">
        <v>79</v>
      </c>
      <c r="C29" s="196"/>
      <c r="D29" s="196" t="s">
        <v>80</v>
      </c>
      <c r="E29" s="196"/>
      <c r="F29" s="196"/>
      <c r="G29" s="196"/>
      <c r="H29" s="62" t="s">
        <v>81</v>
      </c>
      <c r="I29" s="63" t="s">
        <v>82</v>
      </c>
      <c r="J29" s="64" t="s">
        <v>83</v>
      </c>
      <c r="K29" s="65" t="s">
        <v>172</v>
      </c>
      <c r="L29" s="65" t="s">
        <v>131</v>
      </c>
      <c r="M29" s="65" t="s">
        <v>120</v>
      </c>
      <c r="N29" s="65" t="s">
        <v>84</v>
      </c>
      <c r="O29" s="65" t="s">
        <v>85</v>
      </c>
      <c r="P29" s="65" t="s">
        <v>86</v>
      </c>
      <c r="Q29" s="98" t="s">
        <v>87</v>
      </c>
      <c r="R29" s="98" t="s">
        <v>88</v>
      </c>
    </row>
    <row r="30" spans="1:24" s="99" customFormat="1" ht="20.100000000000001" customHeight="1" thickTop="1" x14ac:dyDescent="0.3">
      <c r="A30" s="95">
        <v>1</v>
      </c>
      <c r="B30" s="201" t="s">
        <v>89</v>
      </c>
      <c r="C30" s="201"/>
      <c r="D30" s="202" t="s">
        <v>90</v>
      </c>
      <c r="E30" s="202"/>
      <c r="F30" s="202"/>
      <c r="G30" s="202"/>
      <c r="H30" s="96">
        <v>2</v>
      </c>
      <c r="I30" s="97">
        <v>10</v>
      </c>
      <c r="J30" s="177">
        <f>H30*I30</f>
        <v>20</v>
      </c>
      <c r="K30" s="69"/>
      <c r="L30" s="69"/>
      <c r="M30" s="69"/>
      <c r="N30" s="69"/>
      <c r="O30" s="84"/>
      <c r="P30" s="84"/>
      <c r="Q30" s="84"/>
      <c r="R30" s="84"/>
      <c r="T30" s="84"/>
      <c r="U30" s="84"/>
      <c r="V30" s="84"/>
    </row>
    <row r="31" spans="1:24" s="99" customFormat="1" ht="20.100000000000001" customHeight="1" x14ac:dyDescent="0.3">
      <c r="A31" s="95">
        <f>A30+1</f>
        <v>2</v>
      </c>
      <c r="B31" s="201" t="s">
        <v>91</v>
      </c>
      <c r="C31" s="201"/>
      <c r="D31" s="203" t="s">
        <v>92</v>
      </c>
      <c r="E31" s="202"/>
      <c r="F31" s="202"/>
      <c r="G31" s="202"/>
      <c r="H31" s="96">
        <v>5</v>
      </c>
      <c r="I31" s="97">
        <v>75</v>
      </c>
      <c r="J31" s="177">
        <f>H31*I31</f>
        <v>375</v>
      </c>
      <c r="K31" s="69"/>
      <c r="L31" s="69"/>
      <c r="M31" s="69"/>
      <c r="N31" s="69"/>
      <c r="O31" s="84"/>
      <c r="P31" s="84"/>
      <c r="Q31" s="84"/>
      <c r="R31" s="84"/>
      <c r="T31" s="84"/>
      <c r="U31" s="84"/>
      <c r="V31" s="84"/>
    </row>
    <row r="32" spans="1:24" s="99" customFormat="1" ht="20.100000000000001" customHeight="1" x14ac:dyDescent="0.3">
      <c r="A32" s="95">
        <f>A31+1</f>
        <v>3</v>
      </c>
      <c r="B32" s="204" t="s">
        <v>93</v>
      </c>
      <c r="C32" s="201"/>
      <c r="D32" s="202" t="s">
        <v>94</v>
      </c>
      <c r="E32" s="202"/>
      <c r="F32" s="202"/>
      <c r="G32" s="202"/>
      <c r="H32" s="96">
        <v>2</v>
      </c>
      <c r="I32" s="97">
        <v>37.5</v>
      </c>
      <c r="J32" s="177">
        <f>H32*I32</f>
        <v>75</v>
      </c>
      <c r="K32" s="69"/>
      <c r="L32" s="69"/>
      <c r="M32" s="69"/>
      <c r="N32" s="69"/>
      <c r="O32" s="84"/>
      <c r="P32" s="84"/>
      <c r="Q32" s="84"/>
      <c r="R32" s="84"/>
      <c r="T32" s="84"/>
      <c r="U32" s="84"/>
      <c r="V32" s="84"/>
    </row>
    <row r="33" spans="1:22" s="99" customFormat="1" ht="20.100000000000001" customHeight="1" x14ac:dyDescent="0.3">
      <c r="A33" s="95">
        <f>A32+1</f>
        <v>4</v>
      </c>
      <c r="B33" s="201" t="s">
        <v>95</v>
      </c>
      <c r="C33" s="201"/>
      <c r="D33" s="203" t="s">
        <v>96</v>
      </c>
      <c r="E33" s="202"/>
      <c r="F33" s="202"/>
      <c r="G33" s="202"/>
      <c r="H33" s="96">
        <v>8</v>
      </c>
      <c r="I33" s="97">
        <v>9</v>
      </c>
      <c r="J33" s="177">
        <f>H33*I33</f>
        <v>72</v>
      </c>
      <c r="K33" s="69"/>
      <c r="L33" s="69"/>
      <c r="M33" s="69"/>
      <c r="N33" s="69"/>
      <c r="O33" s="84"/>
      <c r="P33" s="84"/>
      <c r="Q33" s="84"/>
      <c r="R33" s="84"/>
      <c r="T33" s="84"/>
      <c r="U33" s="84"/>
      <c r="V33" s="84"/>
    </row>
    <row r="34" spans="1:22" s="99" customFormat="1" ht="20.100000000000001" customHeight="1" x14ac:dyDescent="0.3">
      <c r="A34" s="95">
        <f>A33+1</f>
        <v>5</v>
      </c>
      <c r="B34" s="201" t="s">
        <v>97</v>
      </c>
      <c r="C34" s="201"/>
      <c r="D34" s="203" t="s">
        <v>130</v>
      </c>
      <c r="E34" s="202"/>
      <c r="F34" s="202"/>
      <c r="G34" s="202"/>
      <c r="H34" s="96">
        <v>1</v>
      </c>
      <c r="I34" s="97">
        <v>50</v>
      </c>
      <c r="J34" s="177">
        <f>+I34*H34</f>
        <v>50</v>
      </c>
      <c r="K34" s="69"/>
      <c r="L34" s="69"/>
      <c r="M34" s="69"/>
      <c r="N34" s="69"/>
      <c r="O34" s="100"/>
      <c r="P34" s="84"/>
      <c r="Q34" s="11"/>
      <c r="R34" s="11"/>
      <c r="T34" s="84"/>
      <c r="U34" s="84"/>
      <c r="V34" s="84"/>
    </row>
    <row r="35" spans="1:22" x14ac:dyDescent="0.3">
      <c r="A35" s="66"/>
      <c r="B35" s="218"/>
      <c r="C35" s="218"/>
      <c r="D35" s="219"/>
      <c r="E35" s="219"/>
      <c r="F35" s="219"/>
      <c r="G35" s="219"/>
      <c r="H35" s="67"/>
      <c r="I35" s="68"/>
      <c r="J35" s="177"/>
      <c r="K35" s="69"/>
      <c r="L35" s="69"/>
      <c r="M35" s="69"/>
      <c r="N35" s="69"/>
    </row>
    <row r="36" spans="1:22" x14ac:dyDescent="0.3">
      <c r="A36" s="213" t="s">
        <v>47</v>
      </c>
      <c r="B36" s="213"/>
      <c r="C36" s="213"/>
      <c r="D36" s="213"/>
      <c r="E36" s="213"/>
      <c r="F36" s="213"/>
      <c r="G36" s="213"/>
      <c r="H36" s="213"/>
      <c r="I36" s="213"/>
      <c r="J36" s="106">
        <f>SUM(J30:J35)</f>
        <v>592</v>
      </c>
      <c r="K36" s="118">
        <v>595</v>
      </c>
      <c r="L36" s="178">
        <v>550</v>
      </c>
      <c r="M36" s="107">
        <v>540</v>
      </c>
      <c r="N36" s="107">
        <v>525</v>
      </c>
      <c r="O36" s="108">
        <v>525</v>
      </c>
      <c r="P36" s="108">
        <v>510</v>
      </c>
      <c r="Q36" s="108">
        <v>510</v>
      </c>
      <c r="R36" s="108">
        <v>550</v>
      </c>
      <c r="S36" s="109"/>
    </row>
    <row r="37" spans="1:22" x14ac:dyDescent="0.3">
      <c r="A37" s="214" t="s">
        <v>98</v>
      </c>
      <c r="B37" s="214"/>
      <c r="C37" s="214"/>
      <c r="D37" s="214"/>
      <c r="E37" s="214"/>
      <c r="F37" s="214"/>
      <c r="G37" s="214"/>
      <c r="H37" s="214"/>
      <c r="I37" s="214"/>
      <c r="J37" s="214"/>
      <c r="K37" s="113"/>
      <c r="L37" s="113"/>
      <c r="M37" s="113"/>
      <c r="N37" s="113"/>
      <c r="O37" s="114"/>
      <c r="P37" s="114"/>
      <c r="Q37" s="114"/>
      <c r="R37" s="114"/>
      <c r="S37" s="115"/>
    </row>
    <row r="38" spans="1:22" ht="27.6" thickBot="1" x14ac:dyDescent="0.35">
      <c r="A38" s="72" t="s">
        <v>78</v>
      </c>
      <c r="B38" s="196" t="s">
        <v>79</v>
      </c>
      <c r="C38" s="196"/>
      <c r="D38" s="196" t="s">
        <v>80</v>
      </c>
      <c r="E38" s="196"/>
      <c r="F38" s="196"/>
      <c r="G38" s="196"/>
      <c r="H38" s="73" t="s">
        <v>81</v>
      </c>
      <c r="I38" s="74" t="s">
        <v>82</v>
      </c>
      <c r="J38" s="75" t="s">
        <v>83</v>
      </c>
      <c r="K38" s="65" t="s">
        <v>172</v>
      </c>
      <c r="L38" s="65" t="s">
        <v>131</v>
      </c>
      <c r="M38" s="65" t="s">
        <v>120</v>
      </c>
      <c r="N38" s="65" t="s">
        <v>84</v>
      </c>
      <c r="O38" s="65" t="s">
        <v>85</v>
      </c>
      <c r="P38" s="65" t="s">
        <v>86</v>
      </c>
      <c r="Q38" s="98" t="s">
        <v>87</v>
      </c>
      <c r="R38" s="98" t="s">
        <v>88</v>
      </c>
    </row>
    <row r="39" spans="1:22" s="99" customFormat="1" ht="20.100000000000001" customHeight="1" thickTop="1" x14ac:dyDescent="0.3">
      <c r="A39" s="95">
        <v>6</v>
      </c>
      <c r="B39" s="215" t="s">
        <v>25</v>
      </c>
      <c r="C39" s="215"/>
      <c r="D39" s="216" t="s">
        <v>99</v>
      </c>
      <c r="E39" s="217"/>
      <c r="F39" s="217"/>
      <c r="G39" s="217"/>
      <c r="H39" s="96">
        <v>12</v>
      </c>
      <c r="I39" s="97">
        <v>20</v>
      </c>
      <c r="J39" s="176">
        <f t="shared" ref="J39:J45" si="2">H39*I39</f>
        <v>240</v>
      </c>
      <c r="K39" s="69"/>
      <c r="L39" s="69"/>
      <c r="M39" s="69"/>
      <c r="N39" s="69"/>
      <c r="O39" s="84"/>
      <c r="P39" s="84"/>
      <c r="Q39" s="84"/>
      <c r="R39" s="84"/>
      <c r="T39" s="84"/>
      <c r="U39" s="84"/>
      <c r="V39" s="84"/>
    </row>
    <row r="40" spans="1:22" s="99" customFormat="1" ht="20.100000000000001" customHeight="1" x14ac:dyDescent="0.3">
      <c r="A40" s="95">
        <f t="shared" ref="A40:A45" si="3">A39+1</f>
        <v>7</v>
      </c>
      <c r="B40" s="201" t="s">
        <v>100</v>
      </c>
      <c r="C40" s="201"/>
      <c r="D40" s="205" t="s">
        <v>101</v>
      </c>
      <c r="E40" s="206"/>
      <c r="F40" s="206"/>
      <c r="G40" s="206"/>
      <c r="H40" s="96">
        <v>12</v>
      </c>
      <c r="I40" s="97">
        <v>11</v>
      </c>
      <c r="J40" s="177">
        <f t="shared" si="2"/>
        <v>132</v>
      </c>
      <c r="K40" s="69"/>
      <c r="L40" s="69"/>
      <c r="M40" s="69"/>
      <c r="N40" s="69"/>
      <c r="O40" s="84"/>
      <c r="P40" s="84"/>
      <c r="Q40" s="84"/>
      <c r="R40" s="84"/>
      <c r="T40" s="84"/>
      <c r="U40" s="84"/>
      <c r="V40" s="84"/>
    </row>
    <row r="41" spans="1:22" s="99" customFormat="1" ht="20.100000000000001" customHeight="1" x14ac:dyDescent="0.3">
      <c r="A41" s="95">
        <f t="shared" si="3"/>
        <v>8</v>
      </c>
      <c r="B41" s="201" t="s">
        <v>91</v>
      </c>
      <c r="C41" s="201"/>
      <c r="D41" s="202" t="s">
        <v>102</v>
      </c>
      <c r="E41" s="202"/>
      <c r="F41" s="202"/>
      <c r="G41" s="202"/>
      <c r="H41" s="96">
        <v>6</v>
      </c>
      <c r="I41" s="97">
        <v>75</v>
      </c>
      <c r="J41" s="177">
        <f t="shared" si="2"/>
        <v>450</v>
      </c>
      <c r="K41" s="69"/>
      <c r="L41" s="69"/>
      <c r="M41" s="69"/>
      <c r="N41" s="69"/>
      <c r="O41" s="84"/>
      <c r="P41" s="84"/>
      <c r="Q41" s="84"/>
      <c r="R41" s="84"/>
      <c r="T41" s="84"/>
      <c r="U41" s="84"/>
      <c r="V41" s="84"/>
    </row>
    <row r="42" spans="1:22" s="99" customFormat="1" ht="20.100000000000001" customHeight="1" x14ac:dyDescent="0.3">
      <c r="A42" s="95">
        <f t="shared" si="3"/>
        <v>9</v>
      </c>
      <c r="B42" s="201" t="s">
        <v>55</v>
      </c>
      <c r="C42" s="201"/>
      <c r="D42" s="202" t="s">
        <v>103</v>
      </c>
      <c r="E42" s="202"/>
      <c r="F42" s="202"/>
      <c r="G42" s="202"/>
      <c r="H42" s="96">
        <v>15</v>
      </c>
      <c r="I42" s="97">
        <v>6</v>
      </c>
      <c r="J42" s="177">
        <f t="shared" si="2"/>
        <v>90</v>
      </c>
      <c r="K42" s="69"/>
      <c r="L42" s="69"/>
      <c r="M42" s="69"/>
      <c r="N42" s="69"/>
      <c r="O42" s="84"/>
      <c r="P42" s="84"/>
      <c r="Q42" s="84"/>
      <c r="R42" s="84"/>
      <c r="T42" s="84"/>
      <c r="U42" s="84"/>
      <c r="V42" s="84"/>
    </row>
    <row r="43" spans="1:22" s="99" customFormat="1" ht="20.100000000000001" customHeight="1" x14ac:dyDescent="0.3">
      <c r="A43" s="95">
        <f t="shared" si="3"/>
        <v>10</v>
      </c>
      <c r="B43" s="201" t="s">
        <v>95</v>
      </c>
      <c r="C43" s="201"/>
      <c r="D43" s="202" t="s">
        <v>103</v>
      </c>
      <c r="E43" s="202"/>
      <c r="F43" s="202"/>
      <c r="G43" s="202"/>
      <c r="H43" s="96">
        <v>15</v>
      </c>
      <c r="I43" s="97">
        <f>J79</f>
        <v>31.916666666666668</v>
      </c>
      <c r="J43" s="177">
        <f t="shared" si="2"/>
        <v>478.75</v>
      </c>
      <c r="K43" s="69"/>
      <c r="L43" s="69"/>
      <c r="M43" s="69"/>
      <c r="N43" s="69"/>
      <c r="O43" s="84"/>
      <c r="P43" s="84"/>
      <c r="Q43" s="84"/>
      <c r="R43" s="84"/>
      <c r="T43" s="84"/>
      <c r="U43" s="84"/>
      <c r="V43" s="84"/>
    </row>
    <row r="44" spans="1:22" s="99" customFormat="1" ht="20.100000000000001" customHeight="1" x14ac:dyDescent="0.3">
      <c r="A44" s="95">
        <f t="shared" si="3"/>
        <v>11</v>
      </c>
      <c r="B44" s="201" t="s">
        <v>104</v>
      </c>
      <c r="C44" s="201"/>
      <c r="D44" s="202" t="s">
        <v>105</v>
      </c>
      <c r="E44" s="202"/>
      <c r="F44" s="202"/>
      <c r="G44" s="202"/>
      <c r="H44" s="96">
        <v>1.5</v>
      </c>
      <c r="I44" s="97">
        <v>137</v>
      </c>
      <c r="J44" s="177">
        <f>H44*I44</f>
        <v>205.5</v>
      </c>
      <c r="K44" s="69"/>
      <c r="L44" s="69"/>
      <c r="M44" s="69"/>
      <c r="N44" s="69"/>
      <c r="O44" s="84"/>
      <c r="P44" s="84"/>
      <c r="Q44" s="84"/>
      <c r="R44" s="84"/>
      <c r="T44" s="84"/>
      <c r="U44" s="84"/>
      <c r="V44" s="84"/>
    </row>
    <row r="45" spans="1:22" s="99" customFormat="1" ht="20.100000000000001" customHeight="1" x14ac:dyDescent="0.3">
      <c r="A45" s="95">
        <f t="shared" si="3"/>
        <v>12</v>
      </c>
      <c r="B45" s="201" t="s">
        <v>89</v>
      </c>
      <c r="C45" s="201"/>
      <c r="D45" s="202" t="s">
        <v>90</v>
      </c>
      <c r="E45" s="202"/>
      <c r="F45" s="202"/>
      <c r="G45" s="202"/>
      <c r="H45" s="96">
        <v>2</v>
      </c>
      <c r="I45" s="97">
        <v>10</v>
      </c>
      <c r="J45" s="177">
        <f t="shared" si="2"/>
        <v>20</v>
      </c>
      <c r="K45" s="69"/>
      <c r="L45" s="69"/>
      <c r="M45" s="69"/>
      <c r="N45" s="69"/>
      <c r="O45" s="84"/>
      <c r="P45" s="84"/>
      <c r="Q45" s="84"/>
      <c r="R45" s="84"/>
      <c r="T45" s="84"/>
      <c r="U45" s="84"/>
      <c r="V45" s="84"/>
    </row>
    <row r="46" spans="1:22" s="99" customFormat="1" ht="20.100000000000001" customHeight="1" x14ac:dyDescent="0.3">
      <c r="A46" s="95"/>
      <c r="B46" s="204" t="s">
        <v>138</v>
      </c>
      <c r="C46" s="201"/>
      <c r="D46" s="202"/>
      <c r="E46" s="202"/>
      <c r="F46" s="202"/>
      <c r="G46" s="202"/>
      <c r="H46" s="96"/>
      <c r="I46" s="97"/>
      <c r="J46" s="177">
        <v>50</v>
      </c>
      <c r="K46" s="69"/>
      <c r="L46" s="69"/>
      <c r="M46" s="69"/>
      <c r="N46" s="69"/>
      <c r="O46" s="84"/>
      <c r="P46" s="84"/>
      <c r="Q46" s="11"/>
      <c r="R46" s="11"/>
      <c r="T46" s="84"/>
      <c r="U46" s="84"/>
      <c r="V46" s="84"/>
    </row>
    <row r="47" spans="1:22" x14ac:dyDescent="0.3">
      <c r="A47" s="213" t="s">
        <v>47</v>
      </c>
      <c r="B47" s="213"/>
      <c r="C47" s="213"/>
      <c r="D47" s="213"/>
      <c r="E47" s="213"/>
      <c r="F47" s="213"/>
      <c r="G47" s="213"/>
      <c r="H47" s="213"/>
      <c r="I47" s="213"/>
      <c r="J47" s="106">
        <f>SUM(J39:J46)</f>
        <v>1666.25</v>
      </c>
      <c r="K47" s="118">
        <v>1670</v>
      </c>
      <c r="L47" s="178">
        <v>1390</v>
      </c>
      <c r="M47" s="107">
        <v>1310</v>
      </c>
      <c r="N47" s="107">
        <v>1250</v>
      </c>
      <c r="O47" s="108">
        <v>1200</v>
      </c>
      <c r="P47" s="108">
        <v>1100</v>
      </c>
      <c r="Q47" s="108">
        <v>1100</v>
      </c>
      <c r="R47" s="110">
        <v>1200</v>
      </c>
    </row>
    <row r="48" spans="1:22" x14ac:dyDescent="0.3">
      <c r="A48" s="214" t="s">
        <v>166</v>
      </c>
      <c r="B48" s="214"/>
      <c r="C48" s="214"/>
      <c r="D48" s="214"/>
      <c r="E48" s="214"/>
      <c r="F48" s="214"/>
      <c r="G48" s="214"/>
      <c r="H48" s="214"/>
      <c r="I48" s="214"/>
      <c r="J48" s="214"/>
      <c r="K48" s="113"/>
      <c r="L48" s="113"/>
      <c r="M48" s="113"/>
      <c r="N48" s="113"/>
      <c r="O48" s="114"/>
      <c r="P48" s="114"/>
      <c r="Q48" s="114"/>
      <c r="R48" s="114"/>
      <c r="S48" s="115"/>
    </row>
    <row r="49" spans="1:22" ht="27.6" thickBot="1" x14ac:dyDescent="0.35">
      <c r="A49" s="72" t="s">
        <v>78</v>
      </c>
      <c r="B49" s="196" t="s">
        <v>79</v>
      </c>
      <c r="C49" s="196"/>
      <c r="D49" s="196" t="s">
        <v>80</v>
      </c>
      <c r="E49" s="196"/>
      <c r="F49" s="196"/>
      <c r="G49" s="196"/>
      <c r="H49" s="73" t="s">
        <v>81</v>
      </c>
      <c r="I49" s="74" t="s">
        <v>82</v>
      </c>
      <c r="J49" s="75" t="s">
        <v>83</v>
      </c>
      <c r="K49" s="65" t="s">
        <v>172</v>
      </c>
      <c r="L49" s="65" t="s">
        <v>131</v>
      </c>
      <c r="M49" s="65" t="s">
        <v>120</v>
      </c>
      <c r="N49" s="65" t="s">
        <v>84</v>
      </c>
      <c r="O49" s="65" t="s">
        <v>85</v>
      </c>
      <c r="P49" s="65" t="s">
        <v>86</v>
      </c>
      <c r="Q49" s="98" t="s">
        <v>87</v>
      </c>
      <c r="R49" s="98" t="s">
        <v>88</v>
      </c>
    </row>
    <row r="50" spans="1:22" s="99" customFormat="1" ht="20.100000000000001" customHeight="1" thickTop="1" thickBot="1" x14ac:dyDescent="0.35">
      <c r="A50" s="95">
        <v>13</v>
      </c>
      <c r="B50" s="215" t="s">
        <v>25</v>
      </c>
      <c r="C50" s="215"/>
      <c r="D50" s="216" t="s">
        <v>99</v>
      </c>
      <c r="E50" s="217"/>
      <c r="F50" s="217"/>
      <c r="G50" s="217"/>
      <c r="H50" s="96">
        <v>12</v>
      </c>
      <c r="I50" s="97">
        <v>37.5</v>
      </c>
      <c r="J50" s="176">
        <f>H50*I50</f>
        <v>450</v>
      </c>
      <c r="K50" s="69"/>
      <c r="L50" s="69"/>
      <c r="M50" s="69"/>
      <c r="N50" s="69"/>
      <c r="O50" s="84"/>
      <c r="P50" s="84"/>
      <c r="Q50" s="84"/>
      <c r="R50" s="84"/>
      <c r="T50" s="84"/>
      <c r="U50" s="84"/>
      <c r="V50" s="84"/>
    </row>
    <row r="51" spans="1:22" s="99" customFormat="1" ht="20.100000000000001" customHeight="1" thickTop="1" x14ac:dyDescent="0.3">
      <c r="A51" s="95">
        <f t="shared" ref="A51:A56" si="4">A50+1</f>
        <v>14</v>
      </c>
      <c r="B51" s="201" t="s">
        <v>100</v>
      </c>
      <c r="C51" s="201"/>
      <c r="D51" s="216" t="s">
        <v>99</v>
      </c>
      <c r="E51" s="217"/>
      <c r="F51" s="217"/>
      <c r="G51" s="217"/>
      <c r="H51" s="96">
        <v>12</v>
      </c>
      <c r="I51" s="97">
        <v>16.5</v>
      </c>
      <c r="J51" s="177">
        <f>H51*I51</f>
        <v>198</v>
      </c>
      <c r="K51" s="69"/>
      <c r="L51" s="69"/>
      <c r="M51" s="69"/>
      <c r="N51" s="69"/>
      <c r="O51" s="84"/>
      <c r="P51" s="84"/>
      <c r="Q51" s="84"/>
      <c r="R51" s="84"/>
      <c r="T51" s="84"/>
      <c r="U51" s="84"/>
      <c r="V51" s="84"/>
    </row>
    <row r="52" spans="1:22" s="99" customFormat="1" ht="20.100000000000001" customHeight="1" x14ac:dyDescent="0.3">
      <c r="A52" s="95">
        <f t="shared" si="4"/>
        <v>15</v>
      </c>
      <c r="B52" s="201" t="s">
        <v>91</v>
      </c>
      <c r="C52" s="201"/>
      <c r="D52" s="202" t="s">
        <v>102</v>
      </c>
      <c r="E52" s="202"/>
      <c r="F52" s="202"/>
      <c r="G52" s="202"/>
      <c r="H52" s="96">
        <v>6</v>
      </c>
      <c r="I52" s="97">
        <v>112.5</v>
      </c>
      <c r="J52" s="177">
        <f>H52*I52</f>
        <v>675</v>
      </c>
      <c r="K52" s="69"/>
      <c r="L52" s="69"/>
      <c r="M52" s="69"/>
      <c r="N52" s="69"/>
      <c r="O52" s="84"/>
      <c r="P52" s="84"/>
      <c r="Q52" s="84"/>
      <c r="R52" s="84"/>
      <c r="T52" s="84"/>
      <c r="U52" s="84"/>
      <c r="V52" s="84"/>
    </row>
    <row r="53" spans="1:22" s="99" customFormat="1" ht="20.100000000000001" customHeight="1" x14ac:dyDescent="0.3">
      <c r="A53" s="95">
        <f t="shared" si="4"/>
        <v>16</v>
      </c>
      <c r="B53" s="201" t="s">
        <v>55</v>
      </c>
      <c r="C53" s="201"/>
      <c r="D53" s="202" t="s">
        <v>103</v>
      </c>
      <c r="E53" s="202"/>
      <c r="F53" s="202"/>
      <c r="G53" s="202"/>
      <c r="H53" s="96">
        <v>15</v>
      </c>
      <c r="I53" s="97">
        <v>6</v>
      </c>
      <c r="J53" s="177">
        <f t="shared" ref="J53:J55" si="5">H53*I53</f>
        <v>90</v>
      </c>
      <c r="K53" s="69"/>
      <c r="L53" s="69"/>
      <c r="M53" s="69"/>
      <c r="N53" s="69"/>
      <c r="O53" s="84"/>
      <c r="P53" s="84"/>
      <c r="Q53" s="84"/>
      <c r="R53" s="84"/>
      <c r="T53" s="84"/>
      <c r="U53" s="84"/>
      <c r="V53" s="84"/>
    </row>
    <row r="54" spans="1:22" s="99" customFormat="1" ht="20.100000000000001" customHeight="1" x14ac:dyDescent="0.3">
      <c r="A54" s="95">
        <f t="shared" si="4"/>
        <v>17</v>
      </c>
      <c r="B54" s="201" t="s">
        <v>95</v>
      </c>
      <c r="C54" s="201"/>
      <c r="D54" s="202" t="s">
        <v>103</v>
      </c>
      <c r="E54" s="202"/>
      <c r="F54" s="202"/>
      <c r="G54" s="202"/>
      <c r="H54" s="96">
        <v>15</v>
      </c>
      <c r="I54" s="97">
        <f>J79</f>
        <v>31.916666666666668</v>
      </c>
      <c r="J54" s="177">
        <f t="shared" si="5"/>
        <v>478.75</v>
      </c>
      <c r="K54" s="69"/>
      <c r="L54" s="69"/>
      <c r="M54" s="69"/>
      <c r="N54" s="69"/>
      <c r="O54" s="84"/>
      <c r="P54" s="84"/>
      <c r="Q54" s="84"/>
      <c r="R54" s="84"/>
      <c r="T54" s="84"/>
      <c r="U54" s="84"/>
      <c r="V54" s="84"/>
    </row>
    <row r="55" spans="1:22" s="99" customFormat="1" ht="20.100000000000001" customHeight="1" x14ac:dyDescent="0.3">
      <c r="A55" s="95">
        <f t="shared" si="4"/>
        <v>18</v>
      </c>
      <c r="B55" s="201" t="s">
        <v>89</v>
      </c>
      <c r="C55" s="201"/>
      <c r="D55" s="202" t="s">
        <v>90</v>
      </c>
      <c r="E55" s="202"/>
      <c r="F55" s="202"/>
      <c r="G55" s="202"/>
      <c r="H55" s="96">
        <v>2</v>
      </c>
      <c r="I55" s="97">
        <v>10</v>
      </c>
      <c r="J55" s="177">
        <f t="shared" si="5"/>
        <v>20</v>
      </c>
      <c r="K55" s="69"/>
      <c r="L55" s="69"/>
      <c r="M55" s="69"/>
      <c r="N55" s="69"/>
      <c r="O55" s="84"/>
      <c r="P55" s="84"/>
      <c r="Q55" s="84"/>
      <c r="R55" s="84"/>
      <c r="T55" s="84"/>
      <c r="U55" s="84"/>
      <c r="V55" s="84"/>
    </row>
    <row r="56" spans="1:22" s="99" customFormat="1" ht="20.100000000000001" customHeight="1" x14ac:dyDescent="0.3">
      <c r="A56" s="95">
        <f t="shared" si="4"/>
        <v>19</v>
      </c>
      <c r="B56" s="201" t="s">
        <v>104</v>
      </c>
      <c r="C56" s="201"/>
      <c r="D56" s="202" t="s">
        <v>105</v>
      </c>
      <c r="E56" s="202"/>
      <c r="F56" s="202"/>
      <c r="G56" s="202"/>
      <c r="H56" s="96">
        <v>1.5</v>
      </c>
      <c r="I56" s="97">
        <v>220.5</v>
      </c>
      <c r="J56" s="177">
        <f>H56*I56</f>
        <v>330.75</v>
      </c>
      <c r="K56" s="69"/>
      <c r="L56" s="69"/>
      <c r="M56" s="69"/>
      <c r="N56" s="69"/>
      <c r="O56" s="84"/>
      <c r="P56" s="84"/>
      <c r="Q56" s="84"/>
      <c r="R56" s="84"/>
      <c r="T56" s="84"/>
      <c r="U56" s="84"/>
      <c r="V56" s="84"/>
    </row>
    <row r="57" spans="1:22" s="99" customFormat="1" ht="20.100000000000001" customHeight="1" x14ac:dyDescent="0.3">
      <c r="A57" s="95"/>
      <c r="B57" s="204" t="s">
        <v>138</v>
      </c>
      <c r="C57" s="201"/>
      <c r="D57" s="202"/>
      <c r="E57" s="202"/>
      <c r="F57" s="202"/>
      <c r="G57" s="202"/>
      <c r="H57" s="96"/>
      <c r="I57" s="97"/>
      <c r="J57" s="177">
        <v>50</v>
      </c>
      <c r="K57" s="69"/>
      <c r="L57" s="69"/>
      <c r="M57" s="69"/>
      <c r="N57" s="69"/>
      <c r="O57" s="84"/>
      <c r="P57" s="84"/>
      <c r="Q57" s="84"/>
      <c r="R57" s="84"/>
      <c r="T57" s="84"/>
      <c r="U57" s="84"/>
      <c r="V57" s="84"/>
    </row>
    <row r="58" spans="1:22" s="99" customFormat="1" x14ac:dyDescent="0.25">
      <c r="A58" s="220" t="s">
        <v>47</v>
      </c>
      <c r="B58" s="220"/>
      <c r="C58" s="220"/>
      <c r="D58" s="220"/>
      <c r="E58" s="220"/>
      <c r="F58" s="220"/>
      <c r="G58" s="220"/>
      <c r="H58" s="220"/>
      <c r="I58" s="220"/>
      <c r="J58" s="106">
        <f>SUM(J50:J57)</f>
        <v>2292.5</v>
      </c>
      <c r="K58" s="118">
        <v>2295</v>
      </c>
      <c r="L58" s="178">
        <v>2000</v>
      </c>
      <c r="M58" s="107">
        <v>1870</v>
      </c>
      <c r="N58" s="107">
        <v>1820</v>
      </c>
      <c r="O58" s="111">
        <v>1750</v>
      </c>
      <c r="P58" s="111">
        <v>1700</v>
      </c>
      <c r="Q58" s="108">
        <v>1700</v>
      </c>
      <c r="R58" s="108">
        <v>1700</v>
      </c>
      <c r="S58" s="112"/>
      <c r="T58" s="84"/>
      <c r="U58" s="84"/>
      <c r="V58" s="84"/>
    </row>
    <row r="59" spans="1:22" x14ac:dyDescent="0.3">
      <c r="B59" s="119"/>
      <c r="L59" s="71"/>
    </row>
    <row r="60" spans="1:22" x14ac:dyDescent="0.3">
      <c r="B60" s="119"/>
      <c r="L60" s="60"/>
      <c r="T60" s="83"/>
      <c r="U60" s="83"/>
      <c r="V60" s="83"/>
    </row>
    <row r="61" spans="1:22" x14ac:dyDescent="0.3">
      <c r="A61" s="226" t="s">
        <v>106</v>
      </c>
      <c r="B61" s="226"/>
      <c r="C61" s="226"/>
      <c r="D61" s="226"/>
      <c r="E61" s="226"/>
      <c r="F61" s="226"/>
      <c r="G61" s="226"/>
      <c r="H61" s="226"/>
      <c r="I61" s="226"/>
      <c r="J61" s="226"/>
      <c r="L61" s="180"/>
    </row>
    <row r="62" spans="1:22" ht="15.75" customHeight="1" thickBot="1" x14ac:dyDescent="0.35">
      <c r="A62" s="72" t="s">
        <v>78</v>
      </c>
      <c r="B62" s="196" t="s">
        <v>79</v>
      </c>
      <c r="C62" s="196"/>
      <c r="D62" s="196" t="s">
        <v>80</v>
      </c>
      <c r="E62" s="196"/>
      <c r="F62" s="196"/>
      <c r="G62" s="196"/>
      <c r="H62" s="73" t="s">
        <v>81</v>
      </c>
      <c r="I62" s="74" t="s">
        <v>82</v>
      </c>
      <c r="J62" s="75" t="s">
        <v>83</v>
      </c>
      <c r="K62" s="60"/>
      <c r="L62" s="69"/>
      <c r="M62" s="60"/>
      <c r="N62" s="60"/>
      <c r="O62" s="14"/>
    </row>
    <row r="63" spans="1:22" ht="15.6" thickTop="1" thickBot="1" x14ac:dyDescent="0.35">
      <c r="A63" s="66"/>
      <c r="B63" s="227" t="s">
        <v>139</v>
      </c>
      <c r="C63" s="228"/>
      <c r="D63" s="223" t="s">
        <v>176</v>
      </c>
      <c r="E63" s="224"/>
      <c r="F63" s="224"/>
      <c r="G63" s="224"/>
      <c r="H63" s="77"/>
      <c r="I63" s="68"/>
      <c r="J63" s="176">
        <v>1000</v>
      </c>
      <c r="K63" s="76"/>
      <c r="L63" s="69"/>
      <c r="M63" s="76"/>
      <c r="N63" s="76"/>
      <c r="O63" s="14"/>
    </row>
    <row r="64" spans="1:22" ht="15.75" customHeight="1" thickTop="1" x14ac:dyDescent="0.3">
      <c r="A64" s="66"/>
      <c r="B64" s="221" t="s">
        <v>119</v>
      </c>
      <c r="C64" s="222"/>
      <c r="D64" s="223" t="s">
        <v>153</v>
      </c>
      <c r="E64" s="224"/>
      <c r="F64" s="224"/>
      <c r="G64" s="224"/>
      <c r="H64" s="77">
        <v>5</v>
      </c>
      <c r="I64" s="68">
        <v>500</v>
      </c>
      <c r="J64" s="176">
        <f>SUM(H64*I64)</f>
        <v>2500</v>
      </c>
      <c r="K64" s="69"/>
      <c r="L64" s="69"/>
      <c r="M64" s="69"/>
      <c r="N64" s="69"/>
      <c r="O64" s="14"/>
    </row>
    <row r="65" spans="1:22" ht="20.100000000000001" customHeight="1" x14ac:dyDescent="0.3">
      <c r="A65" s="78"/>
      <c r="B65" s="182" t="s">
        <v>175</v>
      </c>
      <c r="C65" s="183"/>
      <c r="D65" s="184"/>
      <c r="E65" s="185"/>
      <c r="F65" s="185"/>
      <c r="G65" s="185"/>
      <c r="H65" s="79"/>
      <c r="I65" s="68"/>
      <c r="J65" s="177">
        <v>2000</v>
      </c>
      <c r="K65" s="69"/>
      <c r="M65" s="69"/>
      <c r="N65" s="69"/>
      <c r="O65" s="153"/>
      <c r="P65" s="153"/>
      <c r="Q65" s="153"/>
      <c r="R65" s="153"/>
      <c r="T65" s="153"/>
      <c r="U65" s="153"/>
      <c r="V65" s="153"/>
    </row>
    <row r="66" spans="1:22" ht="20.100000000000001" customHeight="1" x14ac:dyDescent="0.3">
      <c r="A66" s="66"/>
      <c r="B66" s="218" t="s">
        <v>13</v>
      </c>
      <c r="C66" s="218"/>
      <c r="D66" s="225" t="s">
        <v>107</v>
      </c>
      <c r="E66" s="225"/>
      <c r="F66" s="225"/>
      <c r="G66" s="225"/>
      <c r="H66" s="77"/>
      <c r="I66" s="68"/>
      <c r="J66" s="177">
        <v>3000</v>
      </c>
      <c r="K66" s="69"/>
      <c r="L66" s="69"/>
      <c r="M66" s="69"/>
      <c r="N66" s="69"/>
      <c r="O66" s="14"/>
      <c r="P66" s="82"/>
      <c r="Q66" s="82"/>
      <c r="R66" s="82"/>
    </row>
    <row r="67" spans="1:22" ht="20.100000000000001" customHeight="1" x14ac:dyDescent="0.3">
      <c r="A67" s="66"/>
      <c r="B67" s="218" t="s">
        <v>108</v>
      </c>
      <c r="C67" s="218"/>
      <c r="D67" s="219" t="s">
        <v>109</v>
      </c>
      <c r="E67" s="219"/>
      <c r="F67" s="219"/>
      <c r="G67" s="219"/>
      <c r="H67" s="77"/>
      <c r="I67" s="68"/>
      <c r="J67" s="177">
        <v>250</v>
      </c>
      <c r="K67" s="69"/>
      <c r="L67" s="69"/>
      <c r="M67" s="69"/>
      <c r="N67" s="69"/>
    </row>
    <row r="68" spans="1:22" ht="20.100000000000001" customHeight="1" x14ac:dyDescent="0.3">
      <c r="A68" s="66"/>
      <c r="B68" s="218" t="s">
        <v>110</v>
      </c>
      <c r="C68" s="218"/>
      <c r="D68" s="219" t="s">
        <v>111</v>
      </c>
      <c r="E68" s="219"/>
      <c r="F68" s="219"/>
      <c r="G68" s="219"/>
      <c r="H68" s="77"/>
      <c r="I68" s="68"/>
      <c r="J68" s="177">
        <v>1000</v>
      </c>
      <c r="K68" s="69"/>
      <c r="L68" s="69"/>
      <c r="M68" s="69"/>
      <c r="N68" s="69"/>
      <c r="T68" s="82"/>
      <c r="U68" s="82"/>
      <c r="V68" s="82"/>
    </row>
    <row r="69" spans="1:22" ht="20.100000000000001" customHeight="1" x14ac:dyDescent="0.3">
      <c r="A69" s="66"/>
      <c r="B69" s="218" t="s">
        <v>35</v>
      </c>
      <c r="C69" s="218"/>
      <c r="D69" s="219" t="s">
        <v>112</v>
      </c>
      <c r="E69" s="219"/>
      <c r="F69" s="219"/>
      <c r="G69" s="219"/>
      <c r="H69" s="77"/>
      <c r="I69" s="68"/>
      <c r="J69" s="177">
        <v>800</v>
      </c>
      <c r="K69" s="69"/>
      <c r="L69" s="69"/>
      <c r="M69" s="69"/>
      <c r="N69" s="69"/>
    </row>
    <row r="70" spans="1:22" ht="20.100000000000001" customHeight="1" x14ac:dyDescent="0.3">
      <c r="A70" s="78"/>
      <c r="B70" s="183" t="s">
        <v>113</v>
      </c>
      <c r="C70" s="183"/>
      <c r="D70" s="185" t="s">
        <v>154</v>
      </c>
      <c r="E70" s="185"/>
      <c r="F70" s="185"/>
      <c r="G70" s="185"/>
      <c r="H70" s="79"/>
      <c r="I70" s="68"/>
      <c r="J70" s="177">
        <v>500</v>
      </c>
      <c r="K70" s="69"/>
      <c r="L70" s="69"/>
      <c r="M70" s="69"/>
      <c r="N70" s="69"/>
    </row>
    <row r="71" spans="1:22" ht="20.100000000000001" customHeight="1" x14ac:dyDescent="0.3">
      <c r="A71" s="78"/>
      <c r="B71" s="183" t="s">
        <v>20</v>
      </c>
      <c r="C71" s="183"/>
      <c r="D71" s="185" t="s">
        <v>155</v>
      </c>
      <c r="E71" s="185"/>
      <c r="F71" s="185"/>
      <c r="G71" s="185"/>
      <c r="H71" s="79"/>
      <c r="I71" s="68"/>
      <c r="J71" s="177">
        <v>800</v>
      </c>
      <c r="K71" s="69"/>
      <c r="L71" s="178"/>
      <c r="M71" s="69"/>
      <c r="N71" s="69"/>
    </row>
    <row r="72" spans="1:22" ht="20.100000000000001" customHeight="1" x14ac:dyDescent="0.3">
      <c r="A72" s="78"/>
      <c r="B72" s="183" t="s">
        <v>20</v>
      </c>
      <c r="C72" s="183"/>
      <c r="D72" s="185" t="s">
        <v>114</v>
      </c>
      <c r="E72" s="185"/>
      <c r="F72" s="185"/>
      <c r="G72" s="185"/>
      <c r="H72" s="79"/>
      <c r="I72" s="68"/>
      <c r="J72" s="177">
        <v>800</v>
      </c>
      <c r="K72" s="69"/>
      <c r="L72" s="71"/>
      <c r="M72" s="69"/>
      <c r="N72" s="69"/>
    </row>
    <row r="73" spans="1:22" ht="20.100000000000001" customHeight="1" x14ac:dyDescent="0.3">
      <c r="A73" s="78"/>
      <c r="B73" s="183" t="s">
        <v>20</v>
      </c>
      <c r="C73" s="183"/>
      <c r="D73" s="184" t="s">
        <v>156</v>
      </c>
      <c r="E73" s="185"/>
      <c r="F73" s="185"/>
      <c r="G73" s="185"/>
      <c r="H73" s="79"/>
      <c r="I73" s="68"/>
      <c r="J73" s="177">
        <v>500</v>
      </c>
      <c r="K73" s="69"/>
      <c r="M73" s="69"/>
      <c r="N73" s="69"/>
    </row>
    <row r="74" spans="1:22" ht="20.100000000000001" customHeight="1" x14ac:dyDescent="0.3">
      <c r="A74" s="78"/>
      <c r="B74" s="183" t="s">
        <v>20</v>
      </c>
      <c r="C74" s="183"/>
      <c r="D74" s="184" t="s">
        <v>162</v>
      </c>
      <c r="E74" s="185"/>
      <c r="F74" s="185"/>
      <c r="G74" s="185"/>
      <c r="H74" s="79"/>
      <c r="I74" s="68"/>
      <c r="J74" s="177">
        <v>500</v>
      </c>
      <c r="K74" s="69"/>
      <c r="M74" s="69"/>
      <c r="N74" s="69"/>
    </row>
    <row r="75" spans="1:22" ht="20.100000000000001" customHeight="1" x14ac:dyDescent="0.3">
      <c r="A75" s="78"/>
      <c r="B75" s="182" t="s">
        <v>165</v>
      </c>
      <c r="C75" s="183"/>
      <c r="D75" s="184"/>
      <c r="E75" s="185"/>
      <c r="F75" s="185"/>
      <c r="G75" s="185"/>
      <c r="H75" s="79"/>
      <c r="I75" s="68"/>
      <c r="J75" s="177">
        <v>4500</v>
      </c>
      <c r="K75" s="69"/>
      <c r="M75" s="69"/>
      <c r="N75" s="69"/>
      <c r="O75" s="152"/>
      <c r="P75" s="152"/>
      <c r="Q75" s="152"/>
      <c r="R75" s="152"/>
      <c r="T75" s="152"/>
      <c r="U75" s="152"/>
      <c r="V75" s="152"/>
    </row>
    <row r="76" spans="1:22" ht="20.100000000000001" customHeight="1" x14ac:dyDescent="0.3">
      <c r="A76" s="66"/>
      <c r="B76" s="218" t="s">
        <v>30</v>
      </c>
      <c r="C76" s="218"/>
      <c r="D76" s="219" t="s">
        <v>115</v>
      </c>
      <c r="E76" s="219"/>
      <c r="F76" s="219"/>
      <c r="G76" s="219"/>
      <c r="H76" s="77"/>
      <c r="I76" s="68"/>
      <c r="J76" s="177">
        <v>1000</v>
      </c>
      <c r="K76" s="69"/>
      <c r="L76" s="60"/>
      <c r="M76" s="69"/>
      <c r="N76" s="69"/>
      <c r="O76" s="117"/>
      <c r="P76" s="117"/>
      <c r="Q76" s="117"/>
      <c r="R76" s="117"/>
    </row>
    <row r="77" spans="1:22" ht="20.100000000000001" customHeight="1" x14ac:dyDescent="0.3">
      <c r="A77" s="213" t="s">
        <v>47</v>
      </c>
      <c r="B77" s="213"/>
      <c r="C77" s="213"/>
      <c r="D77" s="213"/>
      <c r="E77" s="213"/>
      <c r="F77" s="213"/>
      <c r="G77" s="213"/>
      <c r="H77" s="213"/>
      <c r="I77" s="213"/>
      <c r="J77" s="70">
        <f>SUM(J63:J76)</f>
        <v>19150</v>
      </c>
      <c r="K77" s="71"/>
      <c r="L77" s="76"/>
      <c r="M77" s="71"/>
      <c r="N77" s="71"/>
      <c r="T77" s="117"/>
      <c r="U77" s="117"/>
      <c r="V77" s="117"/>
    </row>
    <row r="78" spans="1:22" x14ac:dyDescent="0.3">
      <c r="L78" s="69"/>
    </row>
    <row r="79" spans="1:22" x14ac:dyDescent="0.3">
      <c r="H79" s="34" t="s">
        <v>116</v>
      </c>
      <c r="I79" s="80" t="s">
        <v>117</v>
      </c>
      <c r="J79" s="71">
        <f>+J77/J80</f>
        <v>31.916666666666668</v>
      </c>
      <c r="K79" s="71"/>
      <c r="L79" s="69"/>
      <c r="M79" s="71"/>
      <c r="N79" s="71"/>
    </row>
    <row r="80" spans="1:22" x14ac:dyDescent="0.3">
      <c r="E80" s="119" t="s">
        <v>157</v>
      </c>
      <c r="H80" s="122" t="s">
        <v>173</v>
      </c>
      <c r="J80" s="123">
        <v>600</v>
      </c>
      <c r="K80" s="81"/>
      <c r="L80" s="69"/>
      <c r="M80" s="81"/>
      <c r="N80" s="81"/>
    </row>
    <row r="81" spans="2:12" x14ac:dyDescent="0.3">
      <c r="B81" s="119"/>
      <c r="L81" s="69"/>
    </row>
    <row r="82" spans="2:12" x14ac:dyDescent="0.3">
      <c r="B82" s="119"/>
      <c r="L82" s="69"/>
    </row>
    <row r="83" spans="2:12" x14ac:dyDescent="0.3">
      <c r="B83" s="119"/>
      <c r="L83" s="69"/>
    </row>
    <row r="84" spans="2:12" x14ac:dyDescent="0.3">
      <c r="B84" s="119"/>
      <c r="I84" s="86"/>
      <c r="L84" s="69"/>
    </row>
    <row r="85" spans="2:12" x14ac:dyDescent="0.3">
      <c r="L85" s="69"/>
    </row>
    <row r="86" spans="2:12" x14ac:dyDescent="0.3">
      <c r="L86" s="69"/>
    </row>
    <row r="87" spans="2:12" x14ac:dyDescent="0.3">
      <c r="L87" s="69"/>
    </row>
    <row r="88" spans="2:12" x14ac:dyDescent="0.3">
      <c r="L88" s="69"/>
    </row>
    <row r="89" spans="2:12" x14ac:dyDescent="0.3">
      <c r="L89" s="69"/>
    </row>
    <row r="90" spans="2:12" x14ac:dyDescent="0.3">
      <c r="L90" s="71"/>
    </row>
    <row r="92" spans="2:12" x14ac:dyDescent="0.3">
      <c r="L92" s="71"/>
    </row>
    <row r="93" spans="2:12" x14ac:dyDescent="0.3">
      <c r="L93" s="81"/>
    </row>
  </sheetData>
  <mergeCells count="102">
    <mergeCell ref="A61:J61"/>
    <mergeCell ref="B62:C62"/>
    <mergeCell ref="D62:G62"/>
    <mergeCell ref="B63:C63"/>
    <mergeCell ref="D63:G63"/>
    <mergeCell ref="B73:C73"/>
    <mergeCell ref="D73:G73"/>
    <mergeCell ref="B71:C71"/>
    <mergeCell ref="D71:G71"/>
    <mergeCell ref="B72:C72"/>
    <mergeCell ref="D72:G72"/>
    <mergeCell ref="B65:C65"/>
    <mergeCell ref="D65:G65"/>
    <mergeCell ref="A77:I77"/>
    <mergeCell ref="B64:C64"/>
    <mergeCell ref="D64:G64"/>
    <mergeCell ref="B66:C66"/>
    <mergeCell ref="D66:G66"/>
    <mergeCell ref="B67:C67"/>
    <mergeCell ref="D67:G67"/>
    <mergeCell ref="B76:C76"/>
    <mergeCell ref="D76:G76"/>
    <mergeCell ref="D74:G74"/>
    <mergeCell ref="B68:C68"/>
    <mergeCell ref="D68:G68"/>
    <mergeCell ref="B69:C69"/>
    <mergeCell ref="B74:C74"/>
    <mergeCell ref="D52:G52"/>
    <mergeCell ref="B53:C53"/>
    <mergeCell ref="D53:G53"/>
    <mergeCell ref="A47:I47"/>
    <mergeCell ref="A48:J48"/>
    <mergeCell ref="B49:C49"/>
    <mergeCell ref="D49:G49"/>
    <mergeCell ref="B50:C50"/>
    <mergeCell ref="D50:G50"/>
    <mergeCell ref="B51:C51"/>
    <mergeCell ref="D51:G51"/>
    <mergeCell ref="B52:C52"/>
    <mergeCell ref="D69:G69"/>
    <mergeCell ref="B70:C70"/>
    <mergeCell ref="D70:G70"/>
    <mergeCell ref="A58:I58"/>
    <mergeCell ref="D54:G54"/>
    <mergeCell ref="B55:C55"/>
    <mergeCell ref="B54:C54"/>
    <mergeCell ref="D55:G55"/>
    <mergeCell ref="B56:C56"/>
    <mergeCell ref="D56:G56"/>
    <mergeCell ref="B57:C57"/>
    <mergeCell ref="B43:C43"/>
    <mergeCell ref="D43:G43"/>
    <mergeCell ref="B44:C44"/>
    <mergeCell ref="D44:G44"/>
    <mergeCell ref="B45:C45"/>
    <mergeCell ref="D45:G45"/>
    <mergeCell ref="B46:C46"/>
    <mergeCell ref="D46:G46"/>
    <mergeCell ref="D57:G57"/>
    <mergeCell ref="B41:C41"/>
    <mergeCell ref="D41:G41"/>
    <mergeCell ref="B42:C42"/>
    <mergeCell ref="D42:G42"/>
    <mergeCell ref="V14:W14"/>
    <mergeCell ref="X14:Y14"/>
    <mergeCell ref="Z14:AA14"/>
    <mergeCell ref="A36:I36"/>
    <mergeCell ref="A37:J37"/>
    <mergeCell ref="B38:C38"/>
    <mergeCell ref="D38:G38"/>
    <mergeCell ref="B39:C39"/>
    <mergeCell ref="D39:G39"/>
    <mergeCell ref="B33:C33"/>
    <mergeCell ref="D33:G33"/>
    <mergeCell ref="B34:C34"/>
    <mergeCell ref="D34:G34"/>
    <mergeCell ref="B35:C35"/>
    <mergeCell ref="D35:G35"/>
    <mergeCell ref="B75:C75"/>
    <mergeCell ref="D75:G75"/>
    <mergeCell ref="AB14:AF14"/>
    <mergeCell ref="T14:U14"/>
    <mergeCell ref="O14:Q14"/>
    <mergeCell ref="A14:J16"/>
    <mergeCell ref="A28:J28"/>
    <mergeCell ref="B29:C29"/>
    <mergeCell ref="D29:G29"/>
    <mergeCell ref="H26:I26"/>
    <mergeCell ref="C18:E18"/>
    <mergeCell ref="C20:E20"/>
    <mergeCell ref="G20:I20"/>
    <mergeCell ref="B22:C22"/>
    <mergeCell ref="D22:E22"/>
    <mergeCell ref="H24:I24"/>
    <mergeCell ref="B30:C30"/>
    <mergeCell ref="D30:G30"/>
    <mergeCell ref="B31:C31"/>
    <mergeCell ref="D31:G31"/>
    <mergeCell ref="B32:C32"/>
    <mergeCell ref="D32:G32"/>
    <mergeCell ref="B40:C40"/>
    <mergeCell ref="D40:G40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Alert</vt:lpstr>
      <vt:lpstr>Proposed Budget</vt:lpstr>
      <vt:lpstr>Team Fee  calculations</vt:lpstr>
      <vt:lpstr>'Team Fee  calculations'!Print_Area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Valerie Gingell</cp:lastModifiedBy>
  <cp:lastPrinted>2018-01-16T01:21:27Z</cp:lastPrinted>
  <dcterms:created xsi:type="dcterms:W3CDTF">2016-01-24T15:42:44Z</dcterms:created>
  <dcterms:modified xsi:type="dcterms:W3CDTF">2018-02-20T16:52:45Z</dcterms:modified>
</cp:coreProperties>
</file>